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10" yWindow="45" windowWidth="15120" windowHeight="14610" tabRatio="737" firstSheet="6" activeTab="25"/>
  </bookViews>
  <sheets>
    <sheet name="Year graph" sheetId="1" r:id="rId1"/>
    <sheet name="Year" sheetId="2" r:id="rId2"/>
    <sheet name="Bonus 2009" sheetId="3" r:id="rId3"/>
    <sheet name="Bonus Paste Sheet" sheetId="4" r:id="rId4"/>
    <sheet name="Points" sheetId="5" r:id="rId5"/>
    <sheet name="Default Prediction" sheetId="6" r:id="rId6"/>
    <sheet name="Australia" sheetId="7" r:id="rId7"/>
    <sheet name="Malaysia" sheetId="8" r:id="rId8"/>
    <sheet name="China" sheetId="9" r:id="rId9"/>
    <sheet name="Bahrain" sheetId="10" r:id="rId10"/>
    <sheet name="Bonus1" sheetId="11" r:id="rId11"/>
    <sheet name="Spain" sheetId="12" r:id="rId12"/>
    <sheet name="Monaco" sheetId="13" r:id="rId13"/>
    <sheet name="Turkey" sheetId="14" r:id="rId14"/>
    <sheet name="Britain" sheetId="15" r:id="rId15"/>
    <sheet name="Bonus2" sheetId="16" r:id="rId16"/>
    <sheet name="Germany" sheetId="17" r:id="rId17"/>
    <sheet name="Hungary" sheetId="18" r:id="rId18"/>
    <sheet name="Europe" sheetId="19" r:id="rId19"/>
    <sheet name="Belgium" sheetId="20" r:id="rId20"/>
    <sheet name="Bonus3" sheetId="21" r:id="rId21"/>
    <sheet name="Italy" sheetId="22" r:id="rId22"/>
    <sheet name="Singapore" sheetId="23" r:id="rId23"/>
    <sheet name="Japan" sheetId="24" r:id="rId24"/>
    <sheet name="Brazil" sheetId="25" r:id="rId25"/>
    <sheet name="AbuDhabi" sheetId="26" r:id="rId26"/>
    <sheet name="Bonus4" sheetId="27" r:id="rId27"/>
  </sheets>
  <definedNames>
    <definedName name="coldpos">#REF!</definedName>
    <definedName name="Driver_Column">'Bonus Paste Sheet'!$A$2:$F$26</definedName>
    <definedName name="OldPos">#REF!</definedName>
    <definedName name="_xlnm.Print_Area" localSheetId="2">'Bonus 2009'!$M$1:$AA$33</definedName>
    <definedName name="SevenDvrPos">'Bonus Paste Sheet'!$A$2:$F$26</definedName>
    <definedName name="SevenTeamPos">'Bonus Paste Sheet'!$I$2:$L$12</definedName>
    <definedName name="sixdvrpos">'Bonus 2009'!$A$2:$D$39</definedName>
    <definedName name="sixTeamPos">'Bonus 2009'!$G$2:$H$12</definedName>
    <definedName name="Super_Aguri_Honda">#REF!</definedName>
    <definedName name="Total">'Year'!$B$2:$I$3</definedName>
    <definedName name="yearpos">'Year'!$AC$3:$AD$13</definedName>
  </definedNames>
  <calcPr fullCalcOnLoad="1"/>
</workbook>
</file>

<file path=xl/sharedStrings.xml><?xml version="1.0" encoding="utf-8"?>
<sst xmlns="http://schemas.openxmlformats.org/spreadsheetml/2006/main" count="2666" uniqueCount="172">
  <si>
    <t>Team</t>
  </si>
  <si>
    <t>Bahrain</t>
  </si>
  <si>
    <t>Malaysia</t>
  </si>
  <si>
    <t>Australia</t>
  </si>
  <si>
    <t>Spain</t>
  </si>
  <si>
    <t>Monaco</t>
  </si>
  <si>
    <t>Britain</t>
  </si>
  <si>
    <t>Germany</t>
  </si>
  <si>
    <t>Hungary</t>
  </si>
  <si>
    <t>Turkey</t>
  </si>
  <si>
    <t>Italy</t>
  </si>
  <si>
    <t>China</t>
  </si>
  <si>
    <t>Japan</t>
  </si>
  <si>
    <t>Brazil</t>
  </si>
  <si>
    <t>Total</t>
  </si>
  <si>
    <t>Position</t>
  </si>
  <si>
    <t>Predict</t>
  </si>
  <si>
    <t>Points</t>
  </si>
  <si>
    <t>Actual</t>
  </si>
  <si>
    <t>Fernando Alonso</t>
  </si>
  <si>
    <t>Kimi Räikkönen</t>
  </si>
  <si>
    <t>Giancarlo Fisichella</t>
  </si>
  <si>
    <t>Jarno Trulli</t>
  </si>
  <si>
    <t>Rubens Barrichello</t>
  </si>
  <si>
    <t>Jenson Button</t>
  </si>
  <si>
    <t>Mark Webber</t>
  </si>
  <si>
    <t>Nick Heidfeld</t>
  </si>
  <si>
    <t>David Coulthard</t>
  </si>
  <si>
    <t>Felipe Massa</t>
  </si>
  <si>
    <t>Takuma Sato</t>
  </si>
  <si>
    <t>Constructor World Champion</t>
  </si>
  <si>
    <t>Most improved Driver</t>
  </si>
  <si>
    <t>Most improved Constructor</t>
  </si>
  <si>
    <t>Driver     World Champion</t>
  </si>
  <si>
    <t>Renault</t>
  </si>
  <si>
    <t>Current Position</t>
  </si>
  <si>
    <t>Potential Bonus Points</t>
  </si>
  <si>
    <t>Nico Rosberg</t>
  </si>
  <si>
    <t>Driver</t>
  </si>
  <si>
    <t>Spanish</t>
  </si>
  <si>
    <t>German</t>
  </si>
  <si>
    <t>Ferrari</t>
  </si>
  <si>
    <t>British</t>
  </si>
  <si>
    <t>Italian</t>
  </si>
  <si>
    <t>McLaren-Mercedes</t>
  </si>
  <si>
    <t>Finnish</t>
  </si>
  <si>
    <t>Brazilian</t>
  </si>
  <si>
    <t>Toyota</t>
  </si>
  <si>
    <t>Super Aguri-Honda</t>
  </si>
  <si>
    <t>Belgium</t>
  </si>
  <si>
    <t>Car Number</t>
  </si>
  <si>
    <t>Adrian Sutil</t>
  </si>
  <si>
    <t>Anthony Davidson</t>
  </si>
  <si>
    <t>Heikki Kovalainen</t>
  </si>
  <si>
    <t>Kazuki Nakajima</t>
  </si>
  <si>
    <t>Lewis Hamilton</t>
  </si>
  <si>
    <t>Robert Kubica</t>
  </si>
  <si>
    <t>Sebastian Vettel</t>
  </si>
  <si>
    <t>Williams-Toyota</t>
  </si>
  <si>
    <t>Red Bull-Renault</t>
  </si>
  <si>
    <t>STR-Ferrari</t>
  </si>
  <si>
    <t>Driver Column</t>
  </si>
  <si>
    <t>Constructors Column</t>
  </si>
  <si>
    <t>Position change</t>
  </si>
  <si>
    <t>First Driver to 50 points</t>
  </si>
  <si>
    <t>First Driver to 100 points</t>
  </si>
  <si>
    <t>Bonus1</t>
  </si>
  <si>
    <t>Bonus2</t>
  </si>
  <si>
    <t>Bonus3</t>
  </si>
  <si>
    <t>Bonus4</t>
  </si>
  <si>
    <t>World Champion</t>
  </si>
  <si>
    <t>Constructor Champion</t>
  </si>
  <si>
    <t>Most Improved Driver</t>
  </si>
  <si>
    <t>First Driver to 50</t>
  </si>
  <si>
    <t>First driver to 100</t>
  </si>
  <si>
    <t>Polish</t>
  </si>
  <si>
    <t>Japanese</t>
  </si>
  <si>
    <t>Australian</t>
  </si>
  <si>
    <t>Pole</t>
  </si>
  <si>
    <t>Lap</t>
  </si>
  <si>
    <t>LoLL</t>
  </si>
  <si>
    <t>Europe</t>
  </si>
  <si>
    <t>Singapore</t>
  </si>
  <si>
    <t>2008 Position</t>
  </si>
  <si>
    <t>BMW Sauber</t>
  </si>
  <si>
    <t>Timo Glock</t>
  </si>
  <si>
    <t>Sebastien Bourdais</t>
  </si>
  <si>
    <t>2 Hits</t>
  </si>
  <si>
    <t>3 Hits</t>
  </si>
  <si>
    <t>4 Hits</t>
  </si>
  <si>
    <t>5 Hits</t>
  </si>
  <si>
    <t>6 Hits</t>
  </si>
  <si>
    <t>7 Hits</t>
  </si>
  <si>
    <t>8 Hits</t>
  </si>
  <si>
    <t>n36</t>
  </si>
  <si>
    <t>r36</t>
  </si>
  <si>
    <t>p36</t>
  </si>
  <si>
    <t>f36</t>
  </si>
  <si>
    <t>l36</t>
  </si>
  <si>
    <t>h36</t>
  </si>
  <si>
    <t>j36</t>
  </si>
  <si>
    <t>French</t>
  </si>
  <si>
    <t>Nelsinho Piquet</t>
  </si>
  <si>
    <t>Force India-Ferrari</t>
  </si>
  <si>
    <t>Current</t>
  </si>
  <si>
    <t>t36</t>
  </si>
  <si>
    <t>The Istanbul Connection</t>
  </si>
  <si>
    <t>AbuDhabi</t>
  </si>
  <si>
    <t>CJ Racing</t>
  </si>
  <si>
    <t>The Pits</t>
  </si>
  <si>
    <t>Clock Watchers</t>
  </si>
  <si>
    <t>Payntrix Racing</t>
  </si>
  <si>
    <t>CoDWorTH</t>
  </si>
  <si>
    <t>2008 Team</t>
  </si>
  <si>
    <t>2009 Position</t>
  </si>
  <si>
    <t>ARSS</t>
  </si>
  <si>
    <t>Ham</t>
  </si>
  <si>
    <t>Rai</t>
  </si>
  <si>
    <t>Kub</t>
  </si>
  <si>
    <t>Mas</t>
  </si>
  <si>
    <t>Kov</t>
  </si>
  <si>
    <t>But</t>
  </si>
  <si>
    <t>Alo</t>
  </si>
  <si>
    <t>Tru</t>
  </si>
  <si>
    <t>Mcl</t>
  </si>
  <si>
    <t>Brawn</t>
  </si>
  <si>
    <t>Fer</t>
  </si>
  <si>
    <t>Nak</t>
  </si>
  <si>
    <t>Ros</t>
  </si>
  <si>
    <t>Bar</t>
  </si>
  <si>
    <t>Hei</t>
  </si>
  <si>
    <t>Glo</t>
  </si>
  <si>
    <t>Vet</t>
  </si>
  <si>
    <t>Toro Ros</t>
  </si>
  <si>
    <t>Web</t>
  </si>
  <si>
    <t>Mail</t>
  </si>
  <si>
    <t>Text</t>
  </si>
  <si>
    <t>Beu</t>
  </si>
  <si>
    <t>Brawn-Mercedes</t>
  </si>
  <si>
    <t>Force India-Mercedes</t>
  </si>
  <si>
    <t>RBR-Renault</t>
  </si>
  <si>
    <t>Sebastien Buemi</t>
  </si>
  <si>
    <t>Swiss</t>
  </si>
  <si>
    <t>Bra</t>
  </si>
  <si>
    <t>Bor</t>
  </si>
  <si>
    <t>Phone</t>
  </si>
  <si>
    <t>Bou</t>
  </si>
  <si>
    <t>Bue</t>
  </si>
  <si>
    <t>Mai</t>
  </si>
  <si>
    <t>DEFAULT</t>
  </si>
  <si>
    <t>Piq</t>
  </si>
  <si>
    <t>Friday</t>
  </si>
  <si>
    <t>HamsterTron</t>
  </si>
  <si>
    <t>Jaime Alguersuari</t>
  </si>
  <si>
    <t>Romain Grosjean</t>
  </si>
  <si>
    <t>Luca Badoer</t>
  </si>
  <si>
    <t>Gro</t>
  </si>
  <si>
    <t>Alg</t>
  </si>
  <si>
    <t>None</t>
  </si>
  <si>
    <t>Fis</t>
  </si>
  <si>
    <t>completed</t>
  </si>
  <si>
    <t>Sut</t>
  </si>
  <si>
    <t>Liu</t>
  </si>
  <si>
    <t>Vitantonio Liuzzi</t>
  </si>
  <si>
    <t>Done</t>
  </si>
  <si>
    <t>Kamui Kobayashi</t>
  </si>
  <si>
    <t xml:space="preserve"> </t>
  </si>
  <si>
    <t>Kob</t>
  </si>
  <si>
    <t>Blame Canada</t>
  </si>
  <si>
    <t>Cold Sea Racing</t>
  </si>
  <si>
    <t>Michelin Star Racing</t>
  </si>
  <si>
    <t>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</si>
</sst>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  <numFmt numFmtId="166" formatCode="mmmm\ dd\ hh:mm"/>
    <numFmt numFmtId="167" formatCode="mmmm\ dd\ hh:mm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Green]\+##0;"/>
    <numFmt numFmtId="173" formatCode="[Green]\+#,##0;[Red]\-#,##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44"/>
      <name val="Arial"/>
      <family val="2"/>
    </font>
    <font>
      <b/>
      <sz val="8"/>
      <color indexed="8"/>
      <name val="Arial"/>
      <family val="2"/>
    </font>
    <font>
      <b/>
      <sz val="8"/>
      <color indexed="44"/>
      <name val="Arial"/>
      <family val="2"/>
    </font>
    <font>
      <sz val="10.5"/>
      <name val="Consolas"/>
      <family val="3"/>
    </font>
    <font>
      <b/>
      <sz val="16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10"/>
      <name val="Times New Roman"/>
      <family val="1"/>
    </font>
    <font>
      <b/>
      <sz val="18"/>
      <color indexed="10"/>
      <name val="Arial"/>
      <family val="2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imes New Roman"/>
      <family val="1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1" fillId="0" borderId="0" xfId="53" applyAlignment="1" applyProtection="1">
      <alignment wrapText="1"/>
      <protection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horizontal="center"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0" fontId="11" fillId="35" borderId="0" xfId="0" applyFont="1" applyFill="1" applyAlignment="1" applyProtection="1">
      <alignment horizontal="center" vertical="center"/>
      <protection/>
    </xf>
    <xf numFmtId="0" fontId="11" fillId="36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58" applyBorder="1">
      <alignment/>
      <protection/>
    </xf>
    <xf numFmtId="0" fontId="36" fillId="0" borderId="0" xfId="58" applyFill="1" applyBorder="1">
      <alignment/>
      <protection/>
    </xf>
    <xf numFmtId="0" fontId="0" fillId="0" borderId="0" xfId="59" applyFont="1" applyBorder="1" applyAlignment="1" applyProtection="1">
      <alignment horizontal="center"/>
      <protection locked="0"/>
    </xf>
    <xf numFmtId="20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37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6" borderId="27" xfId="0" applyFont="1" applyFill="1" applyBorder="1" applyAlignment="1" applyProtection="1">
      <alignment horizontal="center" vertical="center"/>
      <protection/>
    </xf>
    <xf numFmtId="0" fontId="0" fillId="38" borderId="36" xfId="0" applyFont="1" applyFill="1" applyBorder="1" applyAlignment="1">
      <alignment horizontal="center" vertical="center" wrapText="1"/>
    </xf>
    <xf numFmtId="0" fontId="0" fillId="38" borderId="37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0" fillId="38" borderId="27" xfId="0" applyFont="1" applyFill="1" applyBorder="1" applyAlignment="1" applyProtection="1">
      <alignment horizontal="center"/>
      <protection locked="0"/>
    </xf>
    <xf numFmtId="0" fontId="0" fillId="38" borderId="27" xfId="0" applyFont="1" applyFill="1" applyBorder="1" applyAlignment="1">
      <alignment horizontal="center"/>
    </xf>
    <xf numFmtId="0" fontId="0" fillId="38" borderId="32" xfId="0" applyFont="1" applyFill="1" applyBorder="1" applyAlignment="1" applyProtection="1">
      <alignment horizontal="center"/>
      <protection locked="0"/>
    </xf>
    <xf numFmtId="0" fontId="0" fillId="38" borderId="33" xfId="0" applyFont="1" applyFill="1" applyBorder="1" applyAlignment="1">
      <alignment horizontal="center"/>
    </xf>
    <xf numFmtId="0" fontId="0" fillId="38" borderId="28" xfId="0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0" xfId="0" applyFont="1" applyFill="1" applyBorder="1" applyAlignment="1" applyProtection="1">
      <alignment horizontal="center"/>
      <protection locked="0"/>
    </xf>
    <xf numFmtId="0" fontId="0" fillId="38" borderId="28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0" xfId="0" applyFill="1" applyAlignment="1">
      <alignment horizontal="right"/>
    </xf>
    <xf numFmtId="0" fontId="0" fillId="38" borderId="0" xfId="0" applyFont="1" applyFill="1" applyAlignment="1">
      <alignment horizontal="right"/>
    </xf>
    <xf numFmtId="20" fontId="0" fillId="38" borderId="0" xfId="0" applyNumberFormat="1" applyFill="1" applyAlignment="1">
      <alignment horizontal="left"/>
    </xf>
    <xf numFmtId="0" fontId="0" fillId="38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 applyProtection="1">
      <alignment textRotation="90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" fillId="0" borderId="3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3" fillId="0" borderId="36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173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73" fontId="3" fillId="0" borderId="36" xfId="0" applyNumberFormat="1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8" borderId="0" xfId="0" applyFont="1" applyFill="1" applyAlignment="1">
      <alignment horizontal="right"/>
    </xf>
    <xf numFmtId="0" fontId="0" fillId="38" borderId="0" xfId="0" applyFill="1" applyAlignment="1">
      <alignment horizontal="right"/>
    </xf>
    <xf numFmtId="0" fontId="0" fillId="38" borderId="39" xfId="0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9325"/>
          <c:h val="0.96625"/>
        </c:manualLayout>
      </c:layout>
      <c:lineChart>
        <c:grouping val="standard"/>
        <c:varyColors val="0"/>
        <c:ser>
          <c:idx val="0"/>
          <c:order val="0"/>
          <c:tx>
            <c:strRef>
              <c:f>Year!$M$1:$M$3</c:f>
              <c:strCache>
                <c:ptCount val="1"/>
                <c:pt idx="0">
                  <c:v>HamsterTron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Year!$L$4:$L$24</c:f>
              <c:strCache>
                <c:ptCount val="21"/>
                <c:pt idx="0">
                  <c:v>Australia</c:v>
                </c:pt>
                <c:pt idx="1">
                  <c:v>Malaysia</c:v>
                </c:pt>
                <c:pt idx="2">
                  <c:v>China</c:v>
                </c:pt>
                <c:pt idx="3">
                  <c:v>Bahrain</c:v>
                </c:pt>
                <c:pt idx="4">
                  <c:v>Bonus1</c:v>
                </c:pt>
                <c:pt idx="5">
                  <c:v>Spain</c:v>
                </c:pt>
                <c:pt idx="6">
                  <c:v>Monaco</c:v>
                </c:pt>
                <c:pt idx="7">
                  <c:v>Turkey</c:v>
                </c:pt>
                <c:pt idx="8">
                  <c:v>Britain</c:v>
                </c:pt>
                <c:pt idx="9">
                  <c:v>Bonus2</c:v>
                </c:pt>
                <c:pt idx="10">
                  <c:v>Germany</c:v>
                </c:pt>
                <c:pt idx="11">
                  <c:v>Hungary</c:v>
                </c:pt>
                <c:pt idx="12">
                  <c:v>Europe</c:v>
                </c:pt>
                <c:pt idx="13">
                  <c:v>Belgium</c:v>
                </c:pt>
                <c:pt idx="14">
                  <c:v>Bonus3</c:v>
                </c:pt>
                <c:pt idx="15">
                  <c:v>Italy</c:v>
                </c:pt>
                <c:pt idx="16">
                  <c:v>Singapore</c:v>
                </c:pt>
                <c:pt idx="17">
                  <c:v>Japan</c:v>
                </c:pt>
                <c:pt idx="18">
                  <c:v>Brazil</c:v>
                </c:pt>
                <c:pt idx="19">
                  <c:v>AbuDhabi</c:v>
                </c:pt>
                <c:pt idx="20">
                  <c:v>Bonus4</c:v>
                </c:pt>
              </c:strCache>
            </c:strRef>
          </c:cat>
          <c:val>
            <c:numRef>
              <c:f>Year!$M$4:$M$24</c:f>
              <c:numCache>
                <c:ptCount val="21"/>
                <c:pt idx="0">
                  <c:v>10</c:v>
                </c:pt>
                <c:pt idx="1">
                  <c:v>37</c:v>
                </c:pt>
                <c:pt idx="2">
                  <c:v>39</c:v>
                </c:pt>
                <c:pt idx="3">
                  <c:v>52</c:v>
                </c:pt>
                <c:pt idx="4">
                  <c:v>72</c:v>
                </c:pt>
                <c:pt idx="5">
                  <c:v>92</c:v>
                </c:pt>
                <c:pt idx="6">
                  <c:v>112</c:v>
                </c:pt>
                <c:pt idx="7">
                  <c:v>122</c:v>
                </c:pt>
                <c:pt idx="8">
                  <c:v>132</c:v>
                </c:pt>
                <c:pt idx="9">
                  <c:v>162</c:v>
                </c:pt>
                <c:pt idx="10">
                  <c:v>162</c:v>
                </c:pt>
                <c:pt idx="11">
                  <c:v>178</c:v>
                </c:pt>
                <c:pt idx="12">
                  <c:v>184</c:v>
                </c:pt>
                <c:pt idx="13">
                  <c:v>184</c:v>
                </c:pt>
                <c:pt idx="14">
                  <c:v>204</c:v>
                </c:pt>
                <c:pt idx="15">
                  <c:v>214</c:v>
                </c:pt>
                <c:pt idx="16">
                  <c:v>251</c:v>
                </c:pt>
                <c:pt idx="17">
                  <c:v>281</c:v>
                </c:pt>
                <c:pt idx="18">
                  <c:v>290</c:v>
                </c:pt>
                <c:pt idx="19">
                  <c:v>306</c:v>
                </c:pt>
                <c:pt idx="20">
                  <c:v>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Year!$N$1:$N$3</c:f>
              <c:strCache>
                <c:ptCount val="1"/>
                <c:pt idx="0">
                  <c:v>CoDWorTH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Year!$L$4:$L$24</c:f>
              <c:strCache>
                <c:ptCount val="21"/>
                <c:pt idx="0">
                  <c:v>Australia</c:v>
                </c:pt>
                <c:pt idx="1">
                  <c:v>Malaysia</c:v>
                </c:pt>
                <c:pt idx="2">
                  <c:v>China</c:v>
                </c:pt>
                <c:pt idx="3">
                  <c:v>Bahrain</c:v>
                </c:pt>
                <c:pt idx="4">
                  <c:v>Bonus1</c:v>
                </c:pt>
                <c:pt idx="5">
                  <c:v>Spain</c:v>
                </c:pt>
                <c:pt idx="6">
                  <c:v>Monaco</c:v>
                </c:pt>
                <c:pt idx="7">
                  <c:v>Turkey</c:v>
                </c:pt>
                <c:pt idx="8">
                  <c:v>Britain</c:v>
                </c:pt>
                <c:pt idx="9">
                  <c:v>Bonus2</c:v>
                </c:pt>
                <c:pt idx="10">
                  <c:v>Germany</c:v>
                </c:pt>
                <c:pt idx="11">
                  <c:v>Hungary</c:v>
                </c:pt>
                <c:pt idx="12">
                  <c:v>Europe</c:v>
                </c:pt>
                <c:pt idx="13">
                  <c:v>Belgium</c:v>
                </c:pt>
                <c:pt idx="14">
                  <c:v>Bonus3</c:v>
                </c:pt>
                <c:pt idx="15">
                  <c:v>Italy</c:v>
                </c:pt>
                <c:pt idx="16">
                  <c:v>Singapore</c:v>
                </c:pt>
                <c:pt idx="17">
                  <c:v>Japan</c:v>
                </c:pt>
                <c:pt idx="18">
                  <c:v>Brazil</c:v>
                </c:pt>
                <c:pt idx="19">
                  <c:v>AbuDhabi</c:v>
                </c:pt>
                <c:pt idx="20">
                  <c:v>Bonus4</c:v>
                </c:pt>
              </c:strCache>
            </c:strRef>
          </c:cat>
          <c:val>
            <c:numRef>
              <c:f>Year!$N$4:$N$24</c:f>
              <c:numCache>
                <c:ptCount val="21"/>
                <c:pt idx="0">
                  <c:v>10</c:v>
                </c:pt>
                <c:pt idx="1">
                  <c:v>30</c:v>
                </c:pt>
                <c:pt idx="2">
                  <c:v>35</c:v>
                </c:pt>
                <c:pt idx="3">
                  <c:v>79</c:v>
                </c:pt>
                <c:pt idx="4">
                  <c:v>99</c:v>
                </c:pt>
                <c:pt idx="5">
                  <c:v>137</c:v>
                </c:pt>
                <c:pt idx="6">
                  <c:v>140</c:v>
                </c:pt>
                <c:pt idx="7">
                  <c:v>175</c:v>
                </c:pt>
                <c:pt idx="8">
                  <c:v>201</c:v>
                </c:pt>
                <c:pt idx="9">
                  <c:v>221</c:v>
                </c:pt>
                <c:pt idx="10">
                  <c:v>221</c:v>
                </c:pt>
                <c:pt idx="11">
                  <c:v>221</c:v>
                </c:pt>
                <c:pt idx="12">
                  <c:v>221</c:v>
                </c:pt>
                <c:pt idx="13">
                  <c:v>222</c:v>
                </c:pt>
                <c:pt idx="14">
                  <c:v>242</c:v>
                </c:pt>
                <c:pt idx="15">
                  <c:v>252</c:v>
                </c:pt>
                <c:pt idx="16">
                  <c:v>252</c:v>
                </c:pt>
                <c:pt idx="17">
                  <c:v>257</c:v>
                </c:pt>
                <c:pt idx="18">
                  <c:v>267</c:v>
                </c:pt>
                <c:pt idx="19">
                  <c:v>283</c:v>
                </c:pt>
                <c:pt idx="20">
                  <c:v>303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Year!$O$1:$O$3</c:f>
              <c:strCache>
                <c:ptCount val="1"/>
                <c:pt idx="0">
                  <c:v>The Pits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Year!$L$4:$L$24</c:f>
              <c:strCache>
                <c:ptCount val="21"/>
                <c:pt idx="0">
                  <c:v>Australia</c:v>
                </c:pt>
                <c:pt idx="1">
                  <c:v>Malaysia</c:v>
                </c:pt>
                <c:pt idx="2">
                  <c:v>China</c:v>
                </c:pt>
                <c:pt idx="3">
                  <c:v>Bahrain</c:v>
                </c:pt>
                <c:pt idx="4">
                  <c:v>Bonus1</c:v>
                </c:pt>
                <c:pt idx="5">
                  <c:v>Spain</c:v>
                </c:pt>
                <c:pt idx="6">
                  <c:v>Monaco</c:v>
                </c:pt>
                <c:pt idx="7">
                  <c:v>Turkey</c:v>
                </c:pt>
                <c:pt idx="8">
                  <c:v>Britain</c:v>
                </c:pt>
                <c:pt idx="9">
                  <c:v>Bonus2</c:v>
                </c:pt>
                <c:pt idx="10">
                  <c:v>Germany</c:v>
                </c:pt>
                <c:pt idx="11">
                  <c:v>Hungary</c:v>
                </c:pt>
                <c:pt idx="12">
                  <c:v>Europe</c:v>
                </c:pt>
                <c:pt idx="13">
                  <c:v>Belgium</c:v>
                </c:pt>
                <c:pt idx="14">
                  <c:v>Bonus3</c:v>
                </c:pt>
                <c:pt idx="15">
                  <c:v>Italy</c:v>
                </c:pt>
                <c:pt idx="16">
                  <c:v>Singapore</c:v>
                </c:pt>
                <c:pt idx="17">
                  <c:v>Japan</c:v>
                </c:pt>
                <c:pt idx="18">
                  <c:v>Brazil</c:v>
                </c:pt>
                <c:pt idx="19">
                  <c:v>AbuDhabi</c:v>
                </c:pt>
                <c:pt idx="20">
                  <c:v>Bonus4</c:v>
                </c:pt>
              </c:strCache>
            </c:strRef>
          </c:cat>
          <c:val>
            <c:numRef>
              <c:f>Year!$O$4:$O$24</c:f>
              <c:numCache>
                <c:ptCount val="21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40</c:v>
                </c:pt>
                <c:pt idx="4">
                  <c:v>60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99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132</c:v>
                </c:pt>
                <c:pt idx="14">
                  <c:v>152</c:v>
                </c:pt>
                <c:pt idx="15">
                  <c:v>162</c:v>
                </c:pt>
                <c:pt idx="16">
                  <c:v>186</c:v>
                </c:pt>
                <c:pt idx="17">
                  <c:v>216</c:v>
                </c:pt>
                <c:pt idx="18">
                  <c:v>216</c:v>
                </c:pt>
                <c:pt idx="19">
                  <c:v>232</c:v>
                </c:pt>
                <c:pt idx="20">
                  <c:v>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Year!$P$1:$P$3</c:f>
              <c:strCache>
                <c:ptCount val="1"/>
                <c:pt idx="0">
                  <c:v>Payntrix Racing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Year!$L$4:$L$24</c:f>
              <c:strCache>
                <c:ptCount val="21"/>
                <c:pt idx="0">
                  <c:v>Australia</c:v>
                </c:pt>
                <c:pt idx="1">
                  <c:v>Malaysia</c:v>
                </c:pt>
                <c:pt idx="2">
                  <c:v>China</c:v>
                </c:pt>
                <c:pt idx="3">
                  <c:v>Bahrain</c:v>
                </c:pt>
                <c:pt idx="4">
                  <c:v>Bonus1</c:v>
                </c:pt>
                <c:pt idx="5">
                  <c:v>Spain</c:v>
                </c:pt>
                <c:pt idx="6">
                  <c:v>Monaco</c:v>
                </c:pt>
                <c:pt idx="7">
                  <c:v>Turkey</c:v>
                </c:pt>
                <c:pt idx="8">
                  <c:v>Britain</c:v>
                </c:pt>
                <c:pt idx="9">
                  <c:v>Bonus2</c:v>
                </c:pt>
                <c:pt idx="10">
                  <c:v>Germany</c:v>
                </c:pt>
                <c:pt idx="11">
                  <c:v>Hungary</c:v>
                </c:pt>
                <c:pt idx="12">
                  <c:v>Europe</c:v>
                </c:pt>
                <c:pt idx="13">
                  <c:v>Belgium</c:v>
                </c:pt>
                <c:pt idx="14">
                  <c:v>Bonus3</c:v>
                </c:pt>
                <c:pt idx="15">
                  <c:v>Italy</c:v>
                </c:pt>
                <c:pt idx="16">
                  <c:v>Singapore</c:v>
                </c:pt>
                <c:pt idx="17">
                  <c:v>Japan</c:v>
                </c:pt>
                <c:pt idx="18">
                  <c:v>Brazil</c:v>
                </c:pt>
                <c:pt idx="19">
                  <c:v>AbuDhabi</c:v>
                </c:pt>
                <c:pt idx="20">
                  <c:v>Bonus4</c:v>
                </c:pt>
              </c:strCache>
            </c:strRef>
          </c:cat>
          <c:val>
            <c:numRef>
              <c:f>Year!$P$4:$P$24</c:f>
              <c:numCache>
                <c:ptCount val="21"/>
                <c:pt idx="0">
                  <c:v>0</c:v>
                </c:pt>
                <c:pt idx="1">
                  <c:v>10</c:v>
                </c:pt>
                <c:pt idx="2">
                  <c:v>23</c:v>
                </c:pt>
                <c:pt idx="3">
                  <c:v>37</c:v>
                </c:pt>
                <c:pt idx="4">
                  <c:v>57</c:v>
                </c:pt>
                <c:pt idx="5">
                  <c:v>80</c:v>
                </c:pt>
                <c:pt idx="6">
                  <c:v>80</c:v>
                </c:pt>
                <c:pt idx="7">
                  <c:v>93</c:v>
                </c:pt>
                <c:pt idx="8">
                  <c:v>137</c:v>
                </c:pt>
                <c:pt idx="9">
                  <c:v>157</c:v>
                </c:pt>
                <c:pt idx="10">
                  <c:v>157</c:v>
                </c:pt>
                <c:pt idx="11">
                  <c:v>169</c:v>
                </c:pt>
                <c:pt idx="12">
                  <c:v>172</c:v>
                </c:pt>
                <c:pt idx="13">
                  <c:v>172</c:v>
                </c:pt>
                <c:pt idx="14">
                  <c:v>192</c:v>
                </c:pt>
                <c:pt idx="15">
                  <c:v>202</c:v>
                </c:pt>
                <c:pt idx="16">
                  <c:v>205</c:v>
                </c:pt>
                <c:pt idx="17">
                  <c:v>205</c:v>
                </c:pt>
                <c:pt idx="18">
                  <c:v>205</c:v>
                </c:pt>
                <c:pt idx="19">
                  <c:v>205</c:v>
                </c:pt>
                <c:pt idx="20">
                  <c:v>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Year!$Q$1:$Q$3</c:f>
              <c:strCache>
                <c:ptCount val="1"/>
                <c:pt idx="0">
                  <c:v>ARSS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Year!$L$4:$L$24</c:f>
              <c:strCache>
                <c:ptCount val="21"/>
                <c:pt idx="0">
                  <c:v>Australia</c:v>
                </c:pt>
                <c:pt idx="1">
                  <c:v>Malaysia</c:v>
                </c:pt>
                <c:pt idx="2">
                  <c:v>China</c:v>
                </c:pt>
                <c:pt idx="3">
                  <c:v>Bahrain</c:v>
                </c:pt>
                <c:pt idx="4">
                  <c:v>Bonus1</c:v>
                </c:pt>
                <c:pt idx="5">
                  <c:v>Spain</c:v>
                </c:pt>
                <c:pt idx="6">
                  <c:v>Monaco</c:v>
                </c:pt>
                <c:pt idx="7">
                  <c:v>Turkey</c:v>
                </c:pt>
                <c:pt idx="8">
                  <c:v>Britain</c:v>
                </c:pt>
                <c:pt idx="9">
                  <c:v>Bonus2</c:v>
                </c:pt>
                <c:pt idx="10">
                  <c:v>Germany</c:v>
                </c:pt>
                <c:pt idx="11">
                  <c:v>Hungary</c:v>
                </c:pt>
                <c:pt idx="12">
                  <c:v>Europe</c:v>
                </c:pt>
                <c:pt idx="13">
                  <c:v>Belgium</c:v>
                </c:pt>
                <c:pt idx="14">
                  <c:v>Bonus3</c:v>
                </c:pt>
                <c:pt idx="15">
                  <c:v>Italy</c:v>
                </c:pt>
                <c:pt idx="16">
                  <c:v>Singapore</c:v>
                </c:pt>
                <c:pt idx="17">
                  <c:v>Japan</c:v>
                </c:pt>
                <c:pt idx="18">
                  <c:v>Brazil</c:v>
                </c:pt>
                <c:pt idx="19">
                  <c:v>AbuDhabi</c:v>
                </c:pt>
                <c:pt idx="20">
                  <c:v>Bonus4</c:v>
                </c:pt>
              </c:strCache>
            </c:strRef>
          </c:cat>
          <c:val>
            <c:numRef>
              <c:f>Year!$Q$4:$Q$24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34</c:v>
                </c:pt>
                <c:pt idx="5">
                  <c:v>34</c:v>
                </c:pt>
                <c:pt idx="6">
                  <c:v>58</c:v>
                </c:pt>
                <c:pt idx="7">
                  <c:v>68</c:v>
                </c:pt>
                <c:pt idx="8">
                  <c:v>78</c:v>
                </c:pt>
                <c:pt idx="9">
                  <c:v>98</c:v>
                </c:pt>
                <c:pt idx="10">
                  <c:v>98</c:v>
                </c:pt>
                <c:pt idx="11">
                  <c:v>118</c:v>
                </c:pt>
                <c:pt idx="12">
                  <c:v>123</c:v>
                </c:pt>
                <c:pt idx="13">
                  <c:v>123</c:v>
                </c:pt>
                <c:pt idx="14">
                  <c:v>143</c:v>
                </c:pt>
                <c:pt idx="15">
                  <c:v>163</c:v>
                </c:pt>
                <c:pt idx="16">
                  <c:v>163</c:v>
                </c:pt>
                <c:pt idx="17">
                  <c:v>163</c:v>
                </c:pt>
                <c:pt idx="18">
                  <c:v>179</c:v>
                </c:pt>
                <c:pt idx="19">
                  <c:v>199</c:v>
                </c:pt>
                <c:pt idx="20">
                  <c:v>219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Year!$R$1:$R$3</c:f>
              <c:strCache>
                <c:ptCount val="1"/>
                <c:pt idx="0">
                  <c:v>The Istanbul Connection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Year!$L$4:$L$24</c:f>
              <c:strCache>
                <c:ptCount val="21"/>
                <c:pt idx="0">
                  <c:v>Australia</c:v>
                </c:pt>
                <c:pt idx="1">
                  <c:v>Malaysia</c:v>
                </c:pt>
                <c:pt idx="2">
                  <c:v>China</c:v>
                </c:pt>
                <c:pt idx="3">
                  <c:v>Bahrain</c:v>
                </c:pt>
                <c:pt idx="4">
                  <c:v>Bonus1</c:v>
                </c:pt>
                <c:pt idx="5">
                  <c:v>Spain</c:v>
                </c:pt>
                <c:pt idx="6">
                  <c:v>Monaco</c:v>
                </c:pt>
                <c:pt idx="7">
                  <c:v>Turkey</c:v>
                </c:pt>
                <c:pt idx="8">
                  <c:v>Britain</c:v>
                </c:pt>
                <c:pt idx="9">
                  <c:v>Bonus2</c:v>
                </c:pt>
                <c:pt idx="10">
                  <c:v>Germany</c:v>
                </c:pt>
                <c:pt idx="11">
                  <c:v>Hungary</c:v>
                </c:pt>
                <c:pt idx="12">
                  <c:v>Europe</c:v>
                </c:pt>
                <c:pt idx="13">
                  <c:v>Belgium</c:v>
                </c:pt>
                <c:pt idx="14">
                  <c:v>Bonus3</c:v>
                </c:pt>
                <c:pt idx="15">
                  <c:v>Italy</c:v>
                </c:pt>
                <c:pt idx="16">
                  <c:v>Singapore</c:v>
                </c:pt>
                <c:pt idx="17">
                  <c:v>Japan</c:v>
                </c:pt>
                <c:pt idx="18">
                  <c:v>Brazil</c:v>
                </c:pt>
                <c:pt idx="19">
                  <c:v>AbuDhabi</c:v>
                </c:pt>
                <c:pt idx="20">
                  <c:v>Bonus4</c:v>
                </c:pt>
              </c:strCache>
            </c:strRef>
          </c:cat>
          <c:val>
            <c:numRef>
              <c:f>Year!$R$4:$R$24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30</c:v>
                </c:pt>
                <c:pt idx="5">
                  <c:v>50</c:v>
                </c:pt>
                <c:pt idx="6">
                  <c:v>50</c:v>
                </c:pt>
                <c:pt idx="7">
                  <c:v>59</c:v>
                </c:pt>
                <c:pt idx="8">
                  <c:v>79</c:v>
                </c:pt>
                <c:pt idx="9">
                  <c:v>99</c:v>
                </c:pt>
                <c:pt idx="10">
                  <c:v>99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123</c:v>
                </c:pt>
                <c:pt idx="15">
                  <c:v>128</c:v>
                </c:pt>
                <c:pt idx="16">
                  <c:v>130</c:v>
                </c:pt>
                <c:pt idx="17">
                  <c:v>130</c:v>
                </c:pt>
                <c:pt idx="18">
                  <c:v>144</c:v>
                </c:pt>
                <c:pt idx="19">
                  <c:v>160</c:v>
                </c:pt>
                <c:pt idx="20">
                  <c:v>180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Year!$S$1</c:f>
              <c:strCache>
                <c:ptCount val="1"/>
                <c:pt idx="0">
                  <c:v>Clock Watchers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Year!$S$4:$S$24</c:f>
              <c:numCache>
                <c:ptCount val="21"/>
                <c:pt idx="0">
                  <c:v>8</c:v>
                </c:pt>
                <c:pt idx="1">
                  <c:v>12</c:v>
                </c:pt>
                <c:pt idx="2">
                  <c:v>25</c:v>
                </c:pt>
                <c:pt idx="3">
                  <c:v>26</c:v>
                </c:pt>
                <c:pt idx="4">
                  <c:v>26</c:v>
                </c:pt>
                <c:pt idx="5">
                  <c:v>53</c:v>
                </c:pt>
                <c:pt idx="6">
                  <c:v>53</c:v>
                </c:pt>
                <c:pt idx="7">
                  <c:v>67</c:v>
                </c:pt>
                <c:pt idx="8">
                  <c:v>72</c:v>
                </c:pt>
                <c:pt idx="9">
                  <c:v>72</c:v>
                </c:pt>
                <c:pt idx="10">
                  <c:v>79</c:v>
                </c:pt>
                <c:pt idx="11">
                  <c:v>114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  <c:pt idx="15">
                  <c:v>122</c:v>
                </c:pt>
                <c:pt idx="16">
                  <c:v>125</c:v>
                </c:pt>
                <c:pt idx="17">
                  <c:v>133</c:v>
                </c:pt>
                <c:pt idx="18">
                  <c:v>153</c:v>
                </c:pt>
                <c:pt idx="19">
                  <c:v>163</c:v>
                </c:pt>
                <c:pt idx="20">
                  <c:v>163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Year!$T$1</c:f>
              <c:strCache>
                <c:ptCount val="1"/>
                <c:pt idx="0">
                  <c:v>CJ Racing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Year!$T$4:$T$24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36</c:v>
                </c:pt>
                <c:pt idx="6">
                  <c:v>41</c:v>
                </c:pt>
                <c:pt idx="7">
                  <c:v>41</c:v>
                </c:pt>
                <c:pt idx="8">
                  <c:v>71</c:v>
                </c:pt>
                <c:pt idx="9">
                  <c:v>81</c:v>
                </c:pt>
                <c:pt idx="10">
                  <c:v>84</c:v>
                </c:pt>
                <c:pt idx="11">
                  <c:v>102</c:v>
                </c:pt>
                <c:pt idx="12">
                  <c:v>106</c:v>
                </c:pt>
                <c:pt idx="13">
                  <c:v>111</c:v>
                </c:pt>
                <c:pt idx="14">
                  <c:v>121</c:v>
                </c:pt>
                <c:pt idx="15">
                  <c:v>133</c:v>
                </c:pt>
                <c:pt idx="16">
                  <c:v>140</c:v>
                </c:pt>
                <c:pt idx="17">
                  <c:v>140</c:v>
                </c:pt>
                <c:pt idx="18">
                  <c:v>150</c:v>
                </c:pt>
                <c:pt idx="19">
                  <c:v>150</c:v>
                </c:pt>
                <c:pt idx="20">
                  <c:v>160</c:v>
                </c:pt>
              </c:numCache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2745"/>
          <c:w val="0.181"/>
          <c:h val="0.3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5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123825</xdr:rowOff>
    </xdr:to>
    <xdr:pic>
      <xdr:nvPicPr>
        <xdr:cNvPr id="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19050</xdr:rowOff>
    </xdr:to>
    <xdr:pic>
      <xdr:nvPicPr>
        <xdr:cNvPr id="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123825</xdr:rowOff>
    </xdr:to>
    <xdr:pic>
      <xdr:nvPicPr>
        <xdr:cNvPr id="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95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19050</xdr:rowOff>
    </xdr:to>
    <xdr:pic>
      <xdr:nvPicPr>
        <xdr:cNvPr id="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pic>
      <xdr:nvPicPr>
        <xdr:cNvPr id="1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04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104775</xdr:colOff>
      <xdr:row>22</xdr:row>
      <xdr:rowOff>19050</xdr:rowOff>
    </xdr:to>
    <xdr:pic>
      <xdr:nvPicPr>
        <xdr:cNvPr id="1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123825</xdr:rowOff>
    </xdr:to>
    <xdr:pic>
      <xdr:nvPicPr>
        <xdr:cNvPr id="12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052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4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16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0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1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2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3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4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5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6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7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8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0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1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32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3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4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76200</xdr:colOff>
      <xdr:row>2</xdr:row>
      <xdr:rowOff>19050</xdr:rowOff>
    </xdr:to>
    <xdr:pic>
      <xdr:nvPicPr>
        <xdr:cNvPr id="35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13</xdr:col>
      <xdr:colOff>304800</xdr:colOff>
      <xdr:row>2</xdr:row>
      <xdr:rowOff>19050</xdr:rowOff>
    </xdr:to>
    <xdr:pic>
      <xdr:nvPicPr>
        <xdr:cNvPr id="36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304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7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8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13</xdr:col>
      <xdr:colOff>76200</xdr:colOff>
      <xdr:row>4</xdr:row>
      <xdr:rowOff>19050</xdr:rowOff>
    </xdr:to>
    <xdr:pic>
      <xdr:nvPicPr>
        <xdr:cNvPr id="39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13</xdr:col>
      <xdr:colOff>304800</xdr:colOff>
      <xdr:row>4</xdr:row>
      <xdr:rowOff>19050</xdr:rowOff>
    </xdr:to>
    <xdr:pic>
      <xdr:nvPicPr>
        <xdr:cNvPr id="40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096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41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42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43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13</xdr:col>
      <xdr:colOff>304800</xdr:colOff>
      <xdr:row>6</xdr:row>
      <xdr:rowOff>19050</xdr:rowOff>
    </xdr:to>
    <xdr:pic>
      <xdr:nvPicPr>
        <xdr:cNvPr id="44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144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45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4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47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304800</xdr:colOff>
      <xdr:row>8</xdr:row>
      <xdr:rowOff>19050</xdr:rowOff>
    </xdr:to>
    <xdr:pic>
      <xdr:nvPicPr>
        <xdr:cNvPr id="48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2192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49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50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51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10</xdr:row>
      <xdr:rowOff>19050</xdr:rowOff>
    </xdr:to>
    <xdr:pic>
      <xdr:nvPicPr>
        <xdr:cNvPr id="52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5240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53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54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55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56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57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58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59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60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61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62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63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64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65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66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67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68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69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70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71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72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73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74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76200</xdr:colOff>
      <xdr:row>2</xdr:row>
      <xdr:rowOff>19050</xdr:rowOff>
    </xdr:to>
    <xdr:pic>
      <xdr:nvPicPr>
        <xdr:cNvPr id="75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13</xdr:col>
      <xdr:colOff>304800</xdr:colOff>
      <xdr:row>2</xdr:row>
      <xdr:rowOff>19050</xdr:rowOff>
    </xdr:to>
    <xdr:pic>
      <xdr:nvPicPr>
        <xdr:cNvPr id="76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304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77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78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13</xdr:col>
      <xdr:colOff>76200</xdr:colOff>
      <xdr:row>4</xdr:row>
      <xdr:rowOff>19050</xdr:rowOff>
    </xdr:to>
    <xdr:pic>
      <xdr:nvPicPr>
        <xdr:cNvPr id="79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13</xdr:col>
      <xdr:colOff>304800</xdr:colOff>
      <xdr:row>4</xdr:row>
      <xdr:rowOff>19050</xdr:rowOff>
    </xdr:to>
    <xdr:pic>
      <xdr:nvPicPr>
        <xdr:cNvPr id="80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096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81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82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83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13</xdr:col>
      <xdr:colOff>304800</xdr:colOff>
      <xdr:row>6</xdr:row>
      <xdr:rowOff>19050</xdr:rowOff>
    </xdr:to>
    <xdr:pic>
      <xdr:nvPicPr>
        <xdr:cNvPr id="84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144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85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86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87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304800</xdr:colOff>
      <xdr:row>8</xdr:row>
      <xdr:rowOff>19050</xdr:rowOff>
    </xdr:to>
    <xdr:pic>
      <xdr:nvPicPr>
        <xdr:cNvPr id="88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2192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89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90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91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10</xdr:row>
      <xdr:rowOff>19050</xdr:rowOff>
    </xdr:to>
    <xdr:pic>
      <xdr:nvPicPr>
        <xdr:cNvPr id="92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5240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93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94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95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96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97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98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99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00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01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02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03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04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05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06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07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08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09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10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11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12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11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11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11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11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11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11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11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12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12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12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123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124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25" name="Picture 1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26" name="Picture 1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27" name="Picture 1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28" name="Picture 1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29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0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1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2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3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4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5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6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7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8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9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40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141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76200</xdr:colOff>
      <xdr:row>2</xdr:row>
      <xdr:rowOff>19050</xdr:rowOff>
    </xdr:to>
    <xdr:pic>
      <xdr:nvPicPr>
        <xdr:cNvPr id="142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13</xdr:col>
      <xdr:colOff>304800</xdr:colOff>
      <xdr:row>2</xdr:row>
      <xdr:rowOff>19050</xdr:rowOff>
    </xdr:to>
    <xdr:pic>
      <xdr:nvPicPr>
        <xdr:cNvPr id="143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304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144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145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13</xdr:col>
      <xdr:colOff>76200</xdr:colOff>
      <xdr:row>4</xdr:row>
      <xdr:rowOff>19050</xdr:rowOff>
    </xdr:to>
    <xdr:pic>
      <xdr:nvPicPr>
        <xdr:cNvPr id="146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13</xdr:col>
      <xdr:colOff>304800</xdr:colOff>
      <xdr:row>4</xdr:row>
      <xdr:rowOff>19050</xdr:rowOff>
    </xdr:to>
    <xdr:pic>
      <xdr:nvPicPr>
        <xdr:cNvPr id="147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096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148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149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150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13</xdr:col>
      <xdr:colOff>304800</xdr:colOff>
      <xdr:row>6</xdr:row>
      <xdr:rowOff>19050</xdr:rowOff>
    </xdr:to>
    <xdr:pic>
      <xdr:nvPicPr>
        <xdr:cNvPr id="151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144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152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153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154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304800</xdr:colOff>
      <xdr:row>8</xdr:row>
      <xdr:rowOff>19050</xdr:rowOff>
    </xdr:to>
    <xdr:pic>
      <xdr:nvPicPr>
        <xdr:cNvPr id="155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2192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156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157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158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10</xdr:row>
      <xdr:rowOff>19050</xdr:rowOff>
    </xdr:to>
    <xdr:pic>
      <xdr:nvPicPr>
        <xdr:cNvPr id="159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5240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60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61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62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63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64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65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66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67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68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69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70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71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72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73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74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75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76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77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78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79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180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181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182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183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184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185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186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187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188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189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190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191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92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93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94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95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96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197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76200</xdr:colOff>
      <xdr:row>2</xdr:row>
      <xdr:rowOff>19050</xdr:rowOff>
    </xdr:to>
    <xdr:pic>
      <xdr:nvPicPr>
        <xdr:cNvPr id="198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19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20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13</xdr:col>
      <xdr:colOff>76200</xdr:colOff>
      <xdr:row>4</xdr:row>
      <xdr:rowOff>19050</xdr:rowOff>
    </xdr:to>
    <xdr:pic>
      <xdr:nvPicPr>
        <xdr:cNvPr id="20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13</xdr:col>
      <xdr:colOff>304800</xdr:colOff>
      <xdr:row>4</xdr:row>
      <xdr:rowOff>19050</xdr:rowOff>
    </xdr:to>
    <xdr:pic>
      <xdr:nvPicPr>
        <xdr:cNvPr id="20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096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20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20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20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13</xdr:col>
      <xdr:colOff>304800</xdr:colOff>
      <xdr:row>6</xdr:row>
      <xdr:rowOff>19050</xdr:rowOff>
    </xdr:to>
    <xdr:pic>
      <xdr:nvPicPr>
        <xdr:cNvPr id="20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144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20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20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20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304800</xdr:colOff>
      <xdr:row>8</xdr:row>
      <xdr:rowOff>19050</xdr:rowOff>
    </xdr:to>
    <xdr:pic>
      <xdr:nvPicPr>
        <xdr:cNvPr id="21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2192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21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21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21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10</xdr:row>
      <xdr:rowOff>19050</xdr:rowOff>
    </xdr:to>
    <xdr:pic>
      <xdr:nvPicPr>
        <xdr:cNvPr id="21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5240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1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1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1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1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1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2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2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2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2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2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2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2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2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2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2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3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3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3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3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3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235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236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237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238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239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240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241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242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243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244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152400</xdr:rowOff>
    </xdr:from>
    <xdr:to>
      <xdr:col>1</xdr:col>
      <xdr:colOff>161925</xdr:colOff>
      <xdr:row>25</xdr:row>
      <xdr:rowOff>142875</xdr:rowOff>
    </xdr:to>
    <xdr:pic>
      <xdr:nvPicPr>
        <xdr:cNvPr id="245" name="Picture 2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46" name="Picture 2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247" name="Picture 2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248" name="Picture 2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249" name="Picture 2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250" name="Picture 2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251" name="Picture 3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252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253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254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255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256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257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258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59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60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61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62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63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64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65" name="Picture 3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66" name="Picture 3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67" name="Picture 3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68" name="Picture 3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69" name="Picture 3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70" name="Picture 3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71" name="Picture 3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72" name="Picture 3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73" name="Picture 3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74" name="Picture 3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75" name="Picture 3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76" name="Picture 3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77" name="Picture 3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278" name="Picture 3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279" name="Picture 3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280" name="Picture 3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281" name="Picture 3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282" name="Picture 3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123825</xdr:rowOff>
    </xdr:to>
    <xdr:pic>
      <xdr:nvPicPr>
        <xdr:cNvPr id="283" name="Picture 3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19050</xdr:rowOff>
    </xdr:to>
    <xdr:pic>
      <xdr:nvPicPr>
        <xdr:cNvPr id="284" name="Picture 3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123825</xdr:rowOff>
    </xdr:to>
    <xdr:pic>
      <xdr:nvPicPr>
        <xdr:cNvPr id="285" name="Picture 3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95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19050</xdr:rowOff>
    </xdr:to>
    <xdr:pic>
      <xdr:nvPicPr>
        <xdr:cNvPr id="286" name="Picture 3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pic>
      <xdr:nvPicPr>
        <xdr:cNvPr id="287" name="Picture 3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04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104775</xdr:colOff>
      <xdr:row>22</xdr:row>
      <xdr:rowOff>19050</xdr:rowOff>
    </xdr:to>
    <xdr:pic>
      <xdr:nvPicPr>
        <xdr:cNvPr id="288" name="Picture 3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123825</xdr:rowOff>
    </xdr:to>
    <xdr:pic>
      <xdr:nvPicPr>
        <xdr:cNvPr id="289" name="Picture 3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052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0" name="Picture 3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91" name="Picture 3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2" name="Picture 3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93" name="Picture 3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4" name="Picture 3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95" name="Picture 3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6" name="Picture 3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97" name="Picture 3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8" name="Picture 3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99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0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301" name="Picture 3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2" name="Picture 3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303" name="Picture 3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4" name="Picture 3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05" name="Picture 3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6" name="Picture 3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07" name="Picture 3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8" name="Picture 3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309" name="Picture 3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310" name="Picture 3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311" name="Picture 3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312" name="Picture 3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313" name="Picture 3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314" name="Picture 3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315" name="Picture 3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316" name="Picture 3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317" name="Picture 3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318" name="Picture 3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319" name="Picture 3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320" name="Picture 3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321" name="Picture 3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22" name="Picture 3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23" name="Picture 3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24" name="Picture 3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25" name="Picture 3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26" name="Picture 3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27" name="Picture 3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28" name="Picture 3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29" name="Picture 3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30" name="Picture 3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31" name="Picture 3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32" name="Picture 3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33" name="Picture 3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34" name="Picture 3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35" name="Picture 3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36" name="Picture 3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337" name="Picture 3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338" name="Picture 3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339" name="Picture 3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340" name="Picture 3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341" name="Picture 3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342" name="Picture 3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343" name="Picture 3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344" name="Picture 3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345" name="Picture 3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346" name="Picture 3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347" name="Picture 4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348" name="Picture 4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49" name="Picture 4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50" name="Picture 4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51" name="Picture 4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52" name="Picture 4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353" name="Picture 4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354" name="Picture 4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355" name="Picture 4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356" name="Picture 4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357" name="Picture 4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358" name="Picture 4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359" name="Picture 4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360" name="Picture 4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361" name="Picture 4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362" name="Picture 4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152400</xdr:rowOff>
    </xdr:from>
    <xdr:to>
      <xdr:col>1</xdr:col>
      <xdr:colOff>161925</xdr:colOff>
      <xdr:row>25</xdr:row>
      <xdr:rowOff>142875</xdr:rowOff>
    </xdr:to>
    <xdr:pic>
      <xdr:nvPicPr>
        <xdr:cNvPr id="363" name="Picture 4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64" name="Picture 4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65" name="Picture 4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66" name="Picture 4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67" name="Picture 4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368" name="Picture 4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369" name="Picture 4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370" name="Picture 4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371" name="Picture 4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372" name="Picture 4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373" name="Picture 4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74" name="Picture 4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75" name="Picture 4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76" name="Picture 4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77" name="Picture 4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378" name="Picture 4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379" name="Picture 4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380" name="Picture 4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381" name="Picture 4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382" name="Picture 4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383" name="Picture 4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84" name="Picture 4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85" name="Picture 4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86" name="Picture 4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87" name="Picture 4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388" name="Picture 4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389" name="Picture 4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390" name="Picture 4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391" name="Picture 4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392" name="Picture 4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393" name="Picture 4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94" name="Picture 4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95" name="Picture 4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96" name="Picture 4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97" name="Picture 4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398" name="Picture 4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399" name="Picture 4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400" name="Picture 4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401" name="Picture 4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402" name="Picture 4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403" name="Picture 4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404" name="Picture 4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405" name="Picture 4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406" name="Picture 4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407" name="Picture 4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408" name="Picture 4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409" name="Picture 4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410" name="Picture 4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mula1.com/results/team/2009/2944.html" TargetMode="External" /><Relationship Id="rId2" Type="http://schemas.openxmlformats.org/officeDocument/2006/relationships/hyperlink" Target="http://www.formula1.com/results/team/2009/2936.html" TargetMode="External" /><Relationship Id="rId3" Type="http://schemas.openxmlformats.org/officeDocument/2006/relationships/hyperlink" Target="http://www.formula1.com/results/team/2009/2941.html" TargetMode="External" /><Relationship Id="rId4" Type="http://schemas.openxmlformats.org/officeDocument/2006/relationships/hyperlink" Target="http://www.formula1.com/results/team/2009/2932.html" TargetMode="External" /><Relationship Id="rId5" Type="http://schemas.openxmlformats.org/officeDocument/2006/relationships/hyperlink" Target="http://www.formula1.com/results/team/2009/2937.html" TargetMode="External" /><Relationship Id="rId6" Type="http://schemas.openxmlformats.org/officeDocument/2006/relationships/hyperlink" Target="http://www.formula1.com/results/team/2009/2933.html" TargetMode="External" /><Relationship Id="rId7" Type="http://schemas.openxmlformats.org/officeDocument/2006/relationships/hyperlink" Target="http://www.formula1.com/results/team/2009/2935.html" TargetMode="External" /><Relationship Id="rId8" Type="http://schemas.openxmlformats.org/officeDocument/2006/relationships/hyperlink" Target="http://www.formula1.com/results/team/2009/2934.html" TargetMode="External" /><Relationship Id="rId9" Type="http://schemas.openxmlformats.org/officeDocument/2006/relationships/hyperlink" Target="http://www.formula1.com/results/team/2009/2940.html" TargetMode="External" /><Relationship Id="rId10" Type="http://schemas.openxmlformats.org/officeDocument/2006/relationships/hyperlink" Target="http://www.formula1.com/results/team/2009/2938.html" TargetMode="External" /><Relationship Id="rId11" Type="http://schemas.openxmlformats.org/officeDocument/2006/relationships/hyperlink" Target="http://www.formula1.com/results/driver/2009/6.html" TargetMode="External" /><Relationship Id="rId12" Type="http://schemas.openxmlformats.org/officeDocument/2006/relationships/hyperlink" Target="http://www.formula1.com/results/team/2009/2944.html" TargetMode="External" /><Relationship Id="rId13" Type="http://schemas.openxmlformats.org/officeDocument/2006/relationships/hyperlink" Target="http://www.formula1.com/results/driver/2009/822.html" TargetMode="External" /><Relationship Id="rId14" Type="http://schemas.openxmlformats.org/officeDocument/2006/relationships/hyperlink" Target="http://www.formula1.com/results/team/2009/2936.html" TargetMode="External" /><Relationship Id="rId15" Type="http://schemas.openxmlformats.org/officeDocument/2006/relationships/hyperlink" Target="http://www.formula1.com/results/driver/2009/8.html" TargetMode="External" /><Relationship Id="rId16" Type="http://schemas.openxmlformats.org/officeDocument/2006/relationships/hyperlink" Target="http://www.formula1.com/results/team/2009/2944.html" TargetMode="External" /><Relationship Id="rId17" Type="http://schemas.openxmlformats.org/officeDocument/2006/relationships/hyperlink" Target="http://www.formula1.com/results/driver/2009/21.html" TargetMode="External" /><Relationship Id="rId18" Type="http://schemas.openxmlformats.org/officeDocument/2006/relationships/hyperlink" Target="http://www.formula1.com/results/team/2009/2936.html" TargetMode="External" /><Relationship Id="rId19" Type="http://schemas.openxmlformats.org/officeDocument/2006/relationships/hyperlink" Target="http://www.formula1.com/results/driver/2009/828.html" TargetMode="External" /><Relationship Id="rId20" Type="http://schemas.openxmlformats.org/officeDocument/2006/relationships/hyperlink" Target="http://www.formula1.com/results/team/2009/2941.html" TargetMode="External" /><Relationship Id="rId21" Type="http://schemas.openxmlformats.org/officeDocument/2006/relationships/hyperlink" Target="http://www.formula1.com/results/driver/2009/12.html" TargetMode="External" /><Relationship Id="rId22" Type="http://schemas.openxmlformats.org/officeDocument/2006/relationships/hyperlink" Target="http://www.formula1.com/results/team/2009/2932.html" TargetMode="External" /><Relationship Id="rId23" Type="http://schemas.openxmlformats.org/officeDocument/2006/relationships/hyperlink" Target="http://www.formula1.com/results/driver/2009/809.html" TargetMode="External" /><Relationship Id="rId24" Type="http://schemas.openxmlformats.org/officeDocument/2006/relationships/hyperlink" Target="http://www.formula1.com/results/team/2009/2935.html" TargetMode="External" /><Relationship Id="rId25" Type="http://schemas.openxmlformats.org/officeDocument/2006/relationships/hyperlink" Target="http://www.formula1.com/results/driver/2009/14.html" TargetMode="External" /><Relationship Id="rId26" Type="http://schemas.openxmlformats.org/officeDocument/2006/relationships/hyperlink" Target="http://www.formula1.com/results/team/2009/2937.html" TargetMode="External" /><Relationship Id="rId27" Type="http://schemas.openxmlformats.org/officeDocument/2006/relationships/hyperlink" Target="http://www.formula1.com/results/driver/2009/30.html" TargetMode="External" /><Relationship Id="rId28" Type="http://schemas.openxmlformats.org/officeDocument/2006/relationships/hyperlink" Target="http://www.formula1.com/results/team/2009/2934.html" TargetMode="External" /><Relationship Id="rId29" Type="http://schemas.openxmlformats.org/officeDocument/2006/relationships/hyperlink" Target="http://www.formula1.com/results/driver/2009/791.html" TargetMode="External" /><Relationship Id="rId30" Type="http://schemas.openxmlformats.org/officeDocument/2006/relationships/hyperlink" Target="http://www.formula1.com/results/team/2009/2937.html" TargetMode="External" /><Relationship Id="rId31" Type="http://schemas.openxmlformats.org/officeDocument/2006/relationships/hyperlink" Target="http://www.formula1.com/results/driver/2009/18.html" TargetMode="External" /><Relationship Id="rId32" Type="http://schemas.openxmlformats.org/officeDocument/2006/relationships/hyperlink" Target="http://www.formula1.com/results/team/2009/2932.html" TargetMode="External" /><Relationship Id="rId33" Type="http://schemas.openxmlformats.org/officeDocument/2006/relationships/hyperlink" Target="http://www.formula1.com/results/driver/2009/813.html" TargetMode="External" /><Relationship Id="rId34" Type="http://schemas.openxmlformats.org/officeDocument/2006/relationships/hyperlink" Target="http://www.formula1.com/results/team/2009/2941.html" TargetMode="External" /><Relationship Id="rId35" Type="http://schemas.openxmlformats.org/officeDocument/2006/relationships/hyperlink" Target="http://www.formula1.com/results/driver/2009/16.html" TargetMode="External" /><Relationship Id="rId36" Type="http://schemas.openxmlformats.org/officeDocument/2006/relationships/hyperlink" Target="http://www.formula1.com/results/team/2009/2933.html" TargetMode="External" /><Relationship Id="rId37" Type="http://schemas.openxmlformats.org/officeDocument/2006/relationships/hyperlink" Target="http://www.formula1.com/results/driver/2009/815.html" TargetMode="External" /><Relationship Id="rId38" Type="http://schemas.openxmlformats.org/officeDocument/2006/relationships/hyperlink" Target="http://www.formula1.com/results/team/2009/2933.html" TargetMode="External" /><Relationship Id="rId39" Type="http://schemas.openxmlformats.org/officeDocument/2006/relationships/hyperlink" Target="http://www.formula1.com/results/driver/2009/17.html" TargetMode="External" /><Relationship Id="rId40" Type="http://schemas.openxmlformats.org/officeDocument/2006/relationships/hyperlink" Target="http://www.formula1.com/results/team/2009/2932.html" TargetMode="External" /><Relationship Id="rId41" Type="http://schemas.openxmlformats.org/officeDocument/2006/relationships/hyperlink" Target="http://www.formula1.com/results/driver/2009/842.html" TargetMode="External" /><Relationship Id="rId42" Type="http://schemas.openxmlformats.org/officeDocument/2006/relationships/hyperlink" Target="http://www.formula1.com/results/team/2009/2938.html" TargetMode="External" /><Relationship Id="rId43" Type="http://schemas.openxmlformats.org/officeDocument/2006/relationships/hyperlink" Target="http://www.formula1.com/results/driver/2009/818.html" TargetMode="External" /><Relationship Id="rId44" Type="http://schemas.openxmlformats.org/officeDocument/2006/relationships/hyperlink" Target="http://www.formula1.com/results/team/2009/2940.html" TargetMode="External" /><Relationship Id="rId45" Type="http://schemas.openxmlformats.org/officeDocument/2006/relationships/hyperlink" Target="http://www.formula1.com/results/driver/2009/837.html" TargetMode="External" /><Relationship Id="rId46" Type="http://schemas.openxmlformats.org/officeDocument/2006/relationships/hyperlink" Target="http://www.formula1.com/results/team/2009/2937.html" TargetMode="External" /><Relationship Id="rId47" Type="http://schemas.openxmlformats.org/officeDocument/2006/relationships/hyperlink" Target="http://www.formula1.com/results/driver/2009/834.html" TargetMode="External" /><Relationship Id="rId48" Type="http://schemas.openxmlformats.org/officeDocument/2006/relationships/hyperlink" Target="http://www.formula1.com/results/team/2009/2938.html" TargetMode="External" /><Relationship Id="rId49" Type="http://schemas.openxmlformats.org/officeDocument/2006/relationships/hyperlink" Target="http://www.formula1.com/results/driver/2009/827.html" TargetMode="External" /><Relationship Id="rId50" Type="http://schemas.openxmlformats.org/officeDocument/2006/relationships/hyperlink" Target="http://www.formula1.com/results/team/2009/2935.html" TargetMode="External" /><Relationship Id="rId51" Type="http://schemas.openxmlformats.org/officeDocument/2006/relationships/hyperlink" Target="http://www.formula1.com/results/driver/2009/823.html" TargetMode="External" /><Relationship Id="rId52" Type="http://schemas.openxmlformats.org/officeDocument/2006/relationships/hyperlink" Target="http://www.formula1.com/results/team/2009/2934.html" TargetMode="External" /><Relationship Id="rId53" Type="http://schemas.openxmlformats.org/officeDocument/2006/relationships/hyperlink" Target="http://www.formula1.com/results/driver/2009/802.html" TargetMode="External" /><Relationship Id="rId54" Type="http://schemas.openxmlformats.org/officeDocument/2006/relationships/hyperlink" Target="http://www.formula1.com/results/team/2009/2940.html" TargetMode="External" /><Relationship Id="rId55" Type="http://schemas.openxmlformats.org/officeDocument/2006/relationships/hyperlink" Target="http://www.formula1.com/results/driver/2009/838.html" TargetMode="External" /><Relationship Id="rId56" Type="http://schemas.openxmlformats.org/officeDocument/2006/relationships/hyperlink" Target="http://www.formula1.com/results/team/2009/2934.html" TargetMode="External" /><Relationship Id="rId57" Type="http://schemas.openxmlformats.org/officeDocument/2006/relationships/hyperlink" Target="http://www.formula1.com/results/driver/2009/847.html" TargetMode="External" /><Relationship Id="rId58" Type="http://schemas.openxmlformats.org/officeDocument/2006/relationships/hyperlink" Target="http://www.formula1.com/results/team/2009/2938.html" TargetMode="External" /><Relationship Id="rId59" Type="http://schemas.openxmlformats.org/officeDocument/2006/relationships/hyperlink" Target="http://www.formula1.com/results/driver/2009/37.html" TargetMode="External" /><Relationship Id="rId60" Type="http://schemas.openxmlformats.org/officeDocument/2006/relationships/hyperlink" Target="http://www.formula1.com/results/team/2009/2932.html" TargetMode="External" /><Relationship Id="rId61" Type="http://schemas.openxmlformats.org/officeDocument/2006/relationships/drawing" Target="../drawings/drawing2.xml" /><Relationship Id="rId6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zoomScalePageLayoutView="0" workbookViewId="0" topLeftCell="A1">
      <selection activeCell="AH19" sqref="AH19"/>
    </sheetView>
  </sheetViews>
  <sheetFormatPr defaultColWidth="9.140625" defaultRowHeight="12.75"/>
  <cols>
    <col min="1" max="1" width="13.57421875" style="47" customWidth="1"/>
    <col min="2" max="5" width="11.421875" style="43" customWidth="1"/>
    <col min="6" max="9" width="14.140625" style="43" customWidth="1"/>
    <col min="10" max="11" width="3.28125" style="43" customWidth="1"/>
    <col min="12" max="12" width="8.57421875" style="43" bestFit="1" customWidth="1"/>
    <col min="13" max="13" width="4.421875" style="43" customWidth="1"/>
    <col min="14" max="14" width="5.00390625" style="43" customWidth="1"/>
    <col min="15" max="15" width="4.421875" style="43" customWidth="1"/>
    <col min="16" max="16" width="4.28125" style="43" customWidth="1"/>
    <col min="17" max="17" width="4.57421875" style="43" customWidth="1"/>
    <col min="18" max="19" width="4.421875" style="43" customWidth="1"/>
    <col min="20" max="20" width="4.28125" style="43" customWidth="1"/>
    <col min="21" max="21" width="4.421875" style="43" hidden="1" customWidth="1"/>
    <col min="22" max="22" width="4.28125" style="43" hidden="1" customWidth="1"/>
    <col min="23" max="23" width="4.57421875" style="43" hidden="1" customWidth="1"/>
    <col min="24" max="28" width="3.28125" style="43" hidden="1" customWidth="1"/>
    <col min="29" max="31" width="9.140625" style="43" hidden="1" customWidth="1"/>
    <col min="32" max="32" width="9.140625" style="43" customWidth="1"/>
    <col min="33" max="33" width="4.7109375" style="43" bestFit="1" customWidth="1"/>
    <col min="34" max="34" width="41.00390625" style="43" customWidth="1"/>
    <col min="35" max="35" width="43.140625" style="43" customWidth="1"/>
    <col min="36" max="16384" width="9.140625" style="43" customWidth="1"/>
  </cols>
  <sheetData>
    <row r="1" spans="1:23" ht="33" customHeight="1">
      <c r="A1" s="64" t="s">
        <v>15</v>
      </c>
      <c r="B1" s="64">
        <v>1</v>
      </c>
      <c r="C1" s="64">
        <v>2</v>
      </c>
      <c r="D1" s="64">
        <v>3</v>
      </c>
      <c r="E1" s="64">
        <v>4</v>
      </c>
      <c r="F1" s="64">
        <v>5</v>
      </c>
      <c r="G1" s="64">
        <v>6</v>
      </c>
      <c r="H1" s="64">
        <v>7</v>
      </c>
      <c r="I1" s="64">
        <v>8</v>
      </c>
      <c r="M1" s="172" t="str">
        <f aca="true" t="shared" si="0" ref="M1:T1">B2</f>
        <v>HamsterTron</v>
      </c>
      <c r="N1" s="172" t="str">
        <f t="shared" si="0"/>
        <v>CoDWorTH</v>
      </c>
      <c r="O1" s="172" t="str">
        <f t="shared" si="0"/>
        <v>The Pits</v>
      </c>
      <c r="P1" s="172" t="str">
        <f t="shared" si="0"/>
        <v>Payntrix Racing</v>
      </c>
      <c r="Q1" s="172" t="str">
        <f t="shared" si="0"/>
        <v>ARSS</v>
      </c>
      <c r="R1" s="172" t="str">
        <f t="shared" si="0"/>
        <v>The Istanbul Connection</v>
      </c>
      <c r="S1" s="172" t="str">
        <f t="shared" si="0"/>
        <v>Clock Watchers</v>
      </c>
      <c r="T1" s="172" t="str">
        <f t="shared" si="0"/>
        <v>CJ Racing</v>
      </c>
      <c r="U1" s="172"/>
      <c r="V1" s="172"/>
      <c r="W1" s="172"/>
    </row>
    <row r="2" spans="1:23" ht="41.25" customHeight="1">
      <c r="A2" s="65" t="s">
        <v>0</v>
      </c>
      <c r="B2" s="65" t="str">
        <f>'Default Prediction'!$S$9</f>
        <v>HamsterTron</v>
      </c>
      <c r="C2" s="65" t="str">
        <f>'Default Prediction'!$O$9</f>
        <v>CoDWorTH</v>
      </c>
      <c r="D2" s="65" t="str">
        <f>'Default Prediction'!$I$9</f>
        <v>The Pits</v>
      </c>
      <c r="E2" s="65" t="str">
        <f>'Default Prediction'!$K$9</f>
        <v>Payntrix Racing</v>
      </c>
      <c r="F2" s="65" t="str">
        <f>'Default Prediction'!$Q$9</f>
        <v>ARSS</v>
      </c>
      <c r="G2" s="65" t="str">
        <f>'Default Prediction'!$E$9</f>
        <v>The Istanbul Connection</v>
      </c>
      <c r="H2" s="65" t="str">
        <f>'Default Prediction'!$M$9</f>
        <v>Clock Watchers</v>
      </c>
      <c r="I2" s="65" t="str">
        <f>'Default Prediction'!$G$9</f>
        <v>CJ Racing</v>
      </c>
      <c r="J2" s="4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7" ht="42.75" customHeight="1">
      <c r="A3" s="66" t="s">
        <v>14</v>
      </c>
      <c r="B3" s="66">
        <f>IF(B2&lt;&gt;"",SUM(B4:B24),"")</f>
        <v>326</v>
      </c>
      <c r="C3" s="66">
        <f>IF(C2&lt;&gt;"",SUM(C4:C24),"")</f>
        <v>303</v>
      </c>
      <c r="D3" s="66">
        <f>IF(D2&lt;&gt;"",SUM(D4:D24),"")</f>
        <v>252</v>
      </c>
      <c r="E3" s="66">
        <f>IF(E2&lt;&gt;"",SUM(E4:E24),"")</f>
        <v>225</v>
      </c>
      <c r="F3" s="66">
        <f>IF(F2&lt;&gt;"",SUM(F4:F24),"")</f>
        <v>219</v>
      </c>
      <c r="G3" s="66">
        <f>IF(G2&lt;&gt;"",SUM(G4:G24),"")</f>
        <v>180</v>
      </c>
      <c r="H3" s="66">
        <f>IF(H2&lt;&gt;"",SUM(H4:H24),"")</f>
        <v>163</v>
      </c>
      <c r="I3" s="66">
        <f>IF(I2&lt;&gt;"",SUM(I4:I24),"")</f>
        <v>160</v>
      </c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AC3" s="45" t="str">
        <f>'Default Prediction'!Q9</f>
        <v>ARSS</v>
      </c>
      <c r="AD3" s="43" t="s">
        <v>95</v>
      </c>
      <c r="AG3" s="83">
        <f>B1</f>
        <v>1</v>
      </c>
      <c r="AH3" s="83" t="str">
        <f>$B$2</f>
        <v>HamsterTron</v>
      </c>
      <c r="AI3" s="87">
        <f>$B$3</f>
        <v>326</v>
      </c>
      <c r="AK3" s="43">
        <f aca="true" t="shared" si="1" ref="AK3:AK8">AI3-AI$10</f>
        <v>166</v>
      </c>
    </row>
    <row r="4" spans="1:37" ht="24" customHeight="1">
      <c r="A4" s="67" t="s">
        <v>3</v>
      </c>
      <c r="B4" s="116">
        <f ca="1">IF(INDIRECT($A4&amp;"!c36")=0,"",INDIRECT($A4&amp;"!"&amp;VLOOKUP(B$2,yearpos,2)))</f>
        <v>10</v>
      </c>
      <c r="C4" s="116">
        <f ca="1">IF(INDIRECT($A4&amp;"!c36")=0,"",INDIRECT($A4&amp;"!"&amp;VLOOKUP(C$2,yearpos,2)))</f>
        <v>10</v>
      </c>
      <c r="D4" s="116">
        <f ca="1">IF(INDIRECT($A4&amp;"!c36")=0,"",INDIRECT($A4&amp;"!"&amp;VLOOKUP(D$2,yearpos,2)))</f>
        <v>10</v>
      </c>
      <c r="E4" s="114">
        <f ca="1">IF(INDIRECT($A4&amp;"!c36")=0,"",INDIRECT($A4&amp;"!"&amp;VLOOKUP(E$2,yearpos,2)))</f>
        <v>0</v>
      </c>
      <c r="F4" s="114">
        <f ca="1">IF(INDIRECT($A4&amp;"!c36")=0,"",INDIRECT($A4&amp;"!"&amp;VLOOKUP(F$2,yearpos,2)))</f>
        <v>0</v>
      </c>
      <c r="G4" s="114">
        <f ca="1">IF(INDIRECT($A4&amp;"!c36")=0,"",INDIRECT($A4&amp;"!"&amp;VLOOKUP(G$2,yearpos,2)))</f>
        <v>0</v>
      </c>
      <c r="H4" s="115">
        <f ca="1">IF(INDIRECT($A4&amp;"!c36")=0,"",INDIRECT($A4&amp;"!"&amp;VLOOKUP(H$2,yearpos,2)))</f>
        <v>8</v>
      </c>
      <c r="I4" s="114">
        <f ca="1">IF(INDIRECT($A4&amp;"!c36")=0,"",INDIRECT($A4&amp;"!"&amp;VLOOKUP(I$2,yearpos,2)))</f>
        <v>0</v>
      </c>
      <c r="L4" s="43" t="str">
        <f aca="true" t="shared" si="2" ref="L4:T4">A4</f>
        <v>Australia</v>
      </c>
      <c r="M4" s="43">
        <f t="shared" si="2"/>
        <v>10</v>
      </c>
      <c r="N4" s="43">
        <f t="shared" si="2"/>
        <v>10</v>
      </c>
      <c r="O4" s="43">
        <f t="shared" si="2"/>
        <v>10</v>
      </c>
      <c r="P4" s="43">
        <f t="shared" si="2"/>
        <v>0</v>
      </c>
      <c r="Q4" s="43">
        <f t="shared" si="2"/>
        <v>0</v>
      </c>
      <c r="R4" s="43">
        <f t="shared" si="2"/>
        <v>0</v>
      </c>
      <c r="S4" s="43">
        <f t="shared" si="2"/>
        <v>8</v>
      </c>
      <c r="T4" s="43">
        <f t="shared" si="2"/>
        <v>0</v>
      </c>
      <c r="AC4" s="45" t="str">
        <f>'Default Prediction'!G9</f>
        <v>CJ Racing</v>
      </c>
      <c r="AD4" s="43" t="s">
        <v>99</v>
      </c>
      <c r="AG4" s="84">
        <f>C1</f>
        <v>2</v>
      </c>
      <c r="AH4" s="84" t="str">
        <f>$C$2</f>
        <v>CoDWorTH</v>
      </c>
      <c r="AI4" s="88">
        <f>$C$3</f>
        <v>303</v>
      </c>
      <c r="AJ4" s="82"/>
      <c r="AK4" s="43">
        <f t="shared" si="1"/>
        <v>143</v>
      </c>
    </row>
    <row r="5" spans="1:37" ht="24" customHeight="1">
      <c r="A5" s="67" t="s">
        <v>2</v>
      </c>
      <c r="B5" s="116">
        <f ca="1">IF(INDIRECT($A5&amp;"!c36")=0,"",INDIRECT($A5&amp;"!"&amp;VLOOKUP(B$2,yearpos,2)))</f>
        <v>27</v>
      </c>
      <c r="C5" s="117">
        <f ca="1">IF(INDIRECT($A5&amp;"!c36")=0,"",INDIRECT($A5&amp;"!"&amp;VLOOKUP(C$2,yearpos,2)))</f>
        <v>20</v>
      </c>
      <c r="D5" s="117">
        <f ca="1">IF(INDIRECT($A5&amp;"!c36")=0,"",INDIRECT($A5&amp;"!"&amp;VLOOKUP(D$2,yearpos,2)))</f>
        <v>20</v>
      </c>
      <c r="E5" s="115">
        <f ca="1">IF(INDIRECT($A5&amp;"!c36")=0,"",INDIRECT($A5&amp;"!"&amp;VLOOKUP(E$2,yearpos,2)))</f>
        <v>10</v>
      </c>
      <c r="F5" s="114">
        <f ca="1">IF(INDIRECT($A5&amp;"!c36")=0,"",INDIRECT($A5&amp;"!"&amp;VLOOKUP(F$2,yearpos,2)))</f>
        <v>0</v>
      </c>
      <c r="G5" s="114">
        <f ca="1">IF(INDIRECT($A5&amp;"!c36")=0,"",INDIRECT($A5&amp;"!"&amp;VLOOKUP(G$2,yearpos,2)))</f>
        <v>0</v>
      </c>
      <c r="H5" s="115">
        <f ca="1">IF(INDIRECT($A5&amp;"!c36")=0,"",INDIRECT($A5&amp;"!"&amp;VLOOKUP(H$2,yearpos,2)))</f>
        <v>4</v>
      </c>
      <c r="I5" s="114">
        <f ca="1">IF(INDIRECT($A5&amp;"!c36")=0,"",INDIRECT($A5&amp;"!"&amp;VLOOKUP(I$2,yearpos,2)))</f>
        <v>0</v>
      </c>
      <c r="L5" s="43" t="str">
        <f aca="true" t="shared" si="3" ref="L5:L24">A5</f>
        <v>Malaysia</v>
      </c>
      <c r="M5" s="43">
        <f aca="true" ca="1" t="shared" si="4" ref="M5:T5">IF(INDIRECT($A5&amp;"!c36")=0,"",M4+B5)</f>
        <v>37</v>
      </c>
      <c r="N5" s="43">
        <f ca="1" t="shared" si="4"/>
        <v>30</v>
      </c>
      <c r="O5" s="43">
        <f ca="1" t="shared" si="4"/>
        <v>30</v>
      </c>
      <c r="P5" s="43">
        <f ca="1" t="shared" si="4"/>
        <v>10</v>
      </c>
      <c r="Q5" s="43">
        <f ca="1" t="shared" si="4"/>
        <v>0</v>
      </c>
      <c r="R5" s="43">
        <f ca="1" t="shared" si="4"/>
        <v>0</v>
      </c>
      <c r="S5" s="43">
        <f ca="1" t="shared" si="4"/>
        <v>12</v>
      </c>
      <c r="T5" s="43">
        <f ca="1" t="shared" si="4"/>
        <v>0</v>
      </c>
      <c r="AC5" s="45" t="str">
        <f>'Default Prediction'!M9</f>
        <v>Clock Watchers</v>
      </c>
      <c r="AD5" s="43" t="s">
        <v>94</v>
      </c>
      <c r="AG5" s="85">
        <f>D1</f>
        <v>3</v>
      </c>
      <c r="AH5" s="85" t="str">
        <f>+$D$2</f>
        <v>The Pits</v>
      </c>
      <c r="AI5" s="89">
        <f>$D$3</f>
        <v>252</v>
      </c>
      <c r="AJ5" s="82"/>
      <c r="AK5" s="43">
        <f t="shared" si="1"/>
        <v>92</v>
      </c>
    </row>
    <row r="6" spans="1:37" ht="24" customHeight="1">
      <c r="A6" s="67" t="s">
        <v>11</v>
      </c>
      <c r="B6" s="115">
        <f ca="1">IF(INDIRECT($A6&amp;"!c36")=0,"",INDIRECT($A6&amp;"!"&amp;VLOOKUP(B$2,yearpos,2)))</f>
        <v>2</v>
      </c>
      <c r="C6" s="117">
        <f ca="1">IF(INDIRECT($A6&amp;"!c36")=0,"",INDIRECT($A6&amp;"!"&amp;VLOOKUP(C$2,yearpos,2)))</f>
        <v>5</v>
      </c>
      <c r="D6" s="114">
        <f ca="1">IF(INDIRECT($A6&amp;"!c36")=0,"",INDIRECT($A6&amp;"!"&amp;VLOOKUP(D$2,yearpos,2)))</f>
        <v>0</v>
      </c>
      <c r="E6" s="116">
        <f ca="1">IF(INDIRECT($A6&amp;"!c36")=0,"",INDIRECT($A6&amp;"!"&amp;VLOOKUP(E$2,yearpos,2)))</f>
        <v>13</v>
      </c>
      <c r="F6" s="114">
        <f ca="1">IF(INDIRECT($A6&amp;"!c36")=0,"",INDIRECT($A6&amp;"!"&amp;VLOOKUP(F$2,yearpos,2)))</f>
        <v>0</v>
      </c>
      <c r="G6" s="114">
        <f ca="1">IF(INDIRECT($A6&amp;"!c36")=0,"",INDIRECT($A6&amp;"!"&amp;VLOOKUP(G$2,yearpos,2)))</f>
        <v>0</v>
      </c>
      <c r="H6" s="116">
        <f ca="1">IF(INDIRECT($A6&amp;"!c36")=0,"",INDIRECT($A6&amp;"!"&amp;VLOOKUP(H$2,yearpos,2)))</f>
        <v>13</v>
      </c>
      <c r="I6" s="115">
        <f ca="1">IF(INDIRECT($A6&amp;"!c36")=0,"",INDIRECT($A6&amp;"!"&amp;VLOOKUP(I$2,yearpos,2)))</f>
        <v>2</v>
      </c>
      <c r="L6" s="43" t="str">
        <f t="shared" si="3"/>
        <v>China</v>
      </c>
      <c r="M6" s="43">
        <f aca="true" ca="1" t="shared" si="5" ref="M6:T6">IF(INDIRECT($A6&amp;"!c36")=0,"",M5+B6)</f>
        <v>39</v>
      </c>
      <c r="N6" s="43">
        <f ca="1" t="shared" si="5"/>
        <v>35</v>
      </c>
      <c r="O6" s="43">
        <f ca="1" t="shared" si="5"/>
        <v>30</v>
      </c>
      <c r="P6" s="43">
        <f ca="1" t="shared" si="5"/>
        <v>23</v>
      </c>
      <c r="Q6" s="43">
        <f ca="1" t="shared" si="5"/>
        <v>0</v>
      </c>
      <c r="R6" s="43">
        <f ca="1" t="shared" si="5"/>
        <v>0</v>
      </c>
      <c r="S6" s="43">
        <f ca="1" t="shared" si="5"/>
        <v>25</v>
      </c>
      <c r="T6" s="43">
        <f ca="1" t="shared" si="5"/>
        <v>2</v>
      </c>
      <c r="AC6" s="45" t="str">
        <f>'Default Prediction'!O9</f>
        <v>CoDWorTH</v>
      </c>
      <c r="AD6" s="43" t="s">
        <v>96</v>
      </c>
      <c r="AG6" s="86">
        <f>E1</f>
        <v>4</v>
      </c>
      <c r="AH6" s="86" t="str">
        <f>$E$2</f>
        <v>Payntrix Racing</v>
      </c>
      <c r="AI6" s="90">
        <f>$E$3</f>
        <v>225</v>
      </c>
      <c r="AJ6" s="82"/>
      <c r="AK6" s="43">
        <f t="shared" si="1"/>
        <v>65</v>
      </c>
    </row>
    <row r="7" spans="1:37" ht="24" customHeight="1">
      <c r="A7" s="67" t="s">
        <v>1</v>
      </c>
      <c r="B7" s="115">
        <f ca="1">IF(INDIRECT($A7&amp;"!c36")=0,"",INDIRECT($A7&amp;"!"&amp;VLOOKUP(B$2,yearpos,2)))</f>
        <v>13</v>
      </c>
      <c r="C7" s="116">
        <f ca="1">IF(INDIRECT($A7&amp;"!c36")=0,"",INDIRECT($A7&amp;"!"&amp;VLOOKUP(C$2,yearpos,2)))</f>
        <v>44</v>
      </c>
      <c r="D7" s="115">
        <f ca="1">IF(INDIRECT($A7&amp;"!c36")=0,"",INDIRECT($A7&amp;"!"&amp;VLOOKUP(D$2,yearpos,2)))</f>
        <v>10</v>
      </c>
      <c r="E7" s="117">
        <f ca="1">IF(INDIRECT($A7&amp;"!c36")=0,"",INDIRECT($A7&amp;"!"&amp;VLOOKUP(E$2,yearpos,2)))</f>
        <v>14</v>
      </c>
      <c r="F7" s="117">
        <f ca="1">IF(INDIRECT($A7&amp;"!c36")=0,"",INDIRECT($A7&amp;"!"&amp;VLOOKUP(F$2,yearpos,2)))</f>
        <v>14</v>
      </c>
      <c r="G7" s="115">
        <f ca="1">IF(INDIRECT($A7&amp;"!c36")=0,"",INDIRECT($A7&amp;"!"&amp;VLOOKUP(G$2,yearpos,2)))</f>
        <v>10</v>
      </c>
      <c r="H7" s="115">
        <f ca="1">IF(INDIRECT($A7&amp;"!c36")=0,"",INDIRECT($A7&amp;"!"&amp;VLOOKUP(H$2,yearpos,2)))</f>
        <v>1</v>
      </c>
      <c r="I7" s="114">
        <f ca="1">IF(INDIRECT($A7&amp;"!c36")=0,"",INDIRECT($A7&amp;"!"&amp;VLOOKUP(I$2,yearpos,2)))</f>
        <v>0</v>
      </c>
      <c r="L7" s="43" t="str">
        <f t="shared" si="3"/>
        <v>Bahrain</v>
      </c>
      <c r="M7" s="43">
        <f aca="true" ca="1" t="shared" si="6" ref="M7:T8">IF(INDIRECT($A7&amp;"!c36")=0,"",M6+B7)</f>
        <v>52</v>
      </c>
      <c r="N7" s="43">
        <f ca="1" t="shared" si="6"/>
        <v>79</v>
      </c>
      <c r="O7" s="43">
        <f ca="1" t="shared" si="6"/>
        <v>40</v>
      </c>
      <c r="P7" s="43">
        <f ca="1" t="shared" si="6"/>
        <v>37</v>
      </c>
      <c r="Q7" s="43">
        <f ca="1" t="shared" si="6"/>
        <v>14</v>
      </c>
      <c r="R7" s="43">
        <f ca="1" t="shared" si="6"/>
        <v>10</v>
      </c>
      <c r="S7" s="43">
        <f ca="1" t="shared" si="6"/>
        <v>26</v>
      </c>
      <c r="T7" s="43">
        <f ca="1" t="shared" si="6"/>
        <v>2</v>
      </c>
      <c r="AC7" s="45" t="str">
        <f>'Default Prediction'!S9</f>
        <v>HamsterTron</v>
      </c>
      <c r="AD7" s="43" t="s">
        <v>105</v>
      </c>
      <c r="AE7" s="47"/>
      <c r="AF7" s="47"/>
      <c r="AG7" s="86">
        <f>F1</f>
        <v>5</v>
      </c>
      <c r="AH7" s="86" t="str">
        <f>$F$2</f>
        <v>ARSS</v>
      </c>
      <c r="AI7" s="90">
        <f>$F$3</f>
        <v>219</v>
      </c>
      <c r="AJ7" s="82"/>
      <c r="AK7" s="43">
        <f t="shared" si="1"/>
        <v>59</v>
      </c>
    </row>
    <row r="8" spans="1:37" ht="24" customHeight="1">
      <c r="A8" s="67" t="s">
        <v>66</v>
      </c>
      <c r="B8" s="115">
        <f ca="1">IF(INDIRECT($A8&amp;"!c36")=0,"",INDIRECT($A8&amp;"!"&amp;VLOOKUP(B$2,yearpos,2)))</f>
        <v>20</v>
      </c>
      <c r="C8" s="115">
        <f ca="1">IF(INDIRECT($A8&amp;"!c36")=0,"",INDIRECT($A8&amp;"!"&amp;VLOOKUP(C$2,yearpos,2)))</f>
        <v>20</v>
      </c>
      <c r="D8" s="115">
        <f ca="1">IF(INDIRECT($A8&amp;"!c36")=0,"",INDIRECT($A8&amp;"!"&amp;VLOOKUP(D$2,yearpos,2)))</f>
        <v>20</v>
      </c>
      <c r="E8" s="115">
        <f ca="1">IF(INDIRECT($A8&amp;"!c36")=0,"",INDIRECT($A8&amp;"!"&amp;VLOOKUP(E$2,yearpos,2)))</f>
        <v>20</v>
      </c>
      <c r="F8" s="115">
        <f ca="1">IF(INDIRECT($A8&amp;"!c36")=0,"",INDIRECT($A8&amp;"!"&amp;VLOOKUP(F$2,yearpos,2)))</f>
        <v>20</v>
      </c>
      <c r="G8" s="115">
        <f ca="1">IF(INDIRECT($A8&amp;"!c36")=0,"",INDIRECT($A8&amp;"!"&amp;VLOOKUP(G$2,yearpos,2)))</f>
        <v>20</v>
      </c>
      <c r="H8" s="114">
        <f ca="1">IF(INDIRECT($A8&amp;"!c36")=0,"",INDIRECT($A8&amp;"!"&amp;VLOOKUP(H$2,yearpos,2)))</f>
        <v>0</v>
      </c>
      <c r="I8" s="115">
        <f ca="1">IF(INDIRECT($A8&amp;"!c36")=0,"",INDIRECT($A8&amp;"!"&amp;VLOOKUP(I$2,yearpos,2)))</f>
        <v>10</v>
      </c>
      <c r="L8" s="43" t="str">
        <f t="shared" si="3"/>
        <v>Bonus1</v>
      </c>
      <c r="M8" s="43">
        <f ca="1" t="shared" si="6"/>
        <v>72</v>
      </c>
      <c r="N8" s="43">
        <f ca="1" t="shared" si="6"/>
        <v>99</v>
      </c>
      <c r="O8" s="43">
        <f ca="1" t="shared" si="6"/>
        <v>60</v>
      </c>
      <c r="P8" s="43">
        <f ca="1" t="shared" si="6"/>
        <v>57</v>
      </c>
      <c r="Q8" s="43">
        <f ca="1" t="shared" si="6"/>
        <v>34</v>
      </c>
      <c r="R8" s="43">
        <f ca="1" t="shared" si="6"/>
        <v>30</v>
      </c>
      <c r="S8" s="43">
        <f ca="1" t="shared" si="6"/>
        <v>26</v>
      </c>
      <c r="T8" s="43">
        <f ca="1" t="shared" si="6"/>
        <v>12</v>
      </c>
      <c r="AC8" s="45" t="str">
        <f>'Default Prediction'!K9</f>
        <v>Payntrix Racing</v>
      </c>
      <c r="AD8" s="43" t="s">
        <v>98</v>
      </c>
      <c r="AE8" s="47"/>
      <c r="AF8" s="47"/>
      <c r="AG8" s="86">
        <f>G1</f>
        <v>6</v>
      </c>
      <c r="AH8" s="86" t="str">
        <f>G2</f>
        <v>The Istanbul Connection</v>
      </c>
      <c r="AI8" s="90">
        <f>G3</f>
        <v>180</v>
      </c>
      <c r="AJ8" s="82"/>
      <c r="AK8" s="43">
        <f t="shared" si="1"/>
        <v>20</v>
      </c>
    </row>
    <row r="9" spans="1:37" ht="24" customHeight="1">
      <c r="A9" s="67" t="s">
        <v>4</v>
      </c>
      <c r="B9" s="115">
        <f ca="1">IF(INDIRECT($A9&amp;"!c36")=0,"",INDIRECT($A9&amp;"!"&amp;VLOOKUP(B$2,yearpos,2)))</f>
        <v>20</v>
      </c>
      <c r="C9" s="116">
        <f ca="1">IF(INDIRECT($A9&amp;"!c36")=0,"",INDIRECT($A9&amp;"!"&amp;VLOOKUP(C$2,yearpos,2)))</f>
        <v>38</v>
      </c>
      <c r="D9" s="115">
        <f ca="1">IF(INDIRECT($A9&amp;"!c36")=0,"",INDIRECT($A9&amp;"!"&amp;VLOOKUP(D$2,yearpos,2)))</f>
        <v>23</v>
      </c>
      <c r="E9" s="115">
        <f ca="1">IF(INDIRECT($A9&amp;"!c36")=0,"",INDIRECT($A9&amp;"!"&amp;VLOOKUP(E$2,yearpos,2)))</f>
        <v>23</v>
      </c>
      <c r="F9" s="114">
        <f ca="1">IF(INDIRECT($A9&amp;"!c36")=0,"",INDIRECT($A9&amp;"!"&amp;VLOOKUP(F$2,yearpos,2)))</f>
        <v>0</v>
      </c>
      <c r="G9" s="115">
        <f ca="1">IF(INDIRECT($A9&amp;"!c36")=0,"",INDIRECT($A9&amp;"!"&amp;VLOOKUP(G$2,yearpos,2)))</f>
        <v>20</v>
      </c>
      <c r="H9" s="117">
        <f ca="1">IF(INDIRECT($A9&amp;"!c36")=0,"",INDIRECT($A9&amp;"!"&amp;VLOOKUP(H$2,yearpos,2)))</f>
        <v>27</v>
      </c>
      <c r="I9" s="118">
        <f ca="1">IF(INDIRECT($A9&amp;"!c36")=0,"",INDIRECT($A9&amp;"!"&amp;VLOOKUP(I$2,yearpos,2)))</f>
        <v>24</v>
      </c>
      <c r="L9" s="43" t="str">
        <f t="shared" si="3"/>
        <v>Spain</v>
      </c>
      <c r="M9" s="43">
        <f aca="true" ca="1" t="shared" si="7" ref="M9:T9">IF(INDIRECT($A9&amp;"!c36")=0,"",M8+B9)</f>
        <v>92</v>
      </c>
      <c r="N9" s="43">
        <f ca="1" t="shared" si="7"/>
        <v>137</v>
      </c>
      <c r="O9" s="43">
        <f ca="1" t="shared" si="7"/>
        <v>83</v>
      </c>
      <c r="P9" s="43">
        <f ca="1" t="shared" si="7"/>
        <v>80</v>
      </c>
      <c r="Q9" s="43">
        <f ca="1" t="shared" si="7"/>
        <v>34</v>
      </c>
      <c r="R9" s="43">
        <f ca="1" t="shared" si="7"/>
        <v>50</v>
      </c>
      <c r="S9" s="43">
        <f ca="1" t="shared" si="7"/>
        <v>53</v>
      </c>
      <c r="T9" s="43">
        <f ca="1" t="shared" si="7"/>
        <v>36</v>
      </c>
      <c r="AC9" s="45" t="str">
        <f>'Default Prediction'!E9</f>
        <v>The Istanbul Connection</v>
      </c>
      <c r="AD9" s="43" t="s">
        <v>97</v>
      </c>
      <c r="AE9" s="47"/>
      <c r="AF9" s="47"/>
      <c r="AG9" s="86">
        <f>H1</f>
        <v>7</v>
      </c>
      <c r="AH9" s="86" t="str">
        <f>H2</f>
        <v>Clock Watchers</v>
      </c>
      <c r="AI9" s="90">
        <f>H3</f>
        <v>163</v>
      </c>
      <c r="AJ9" s="82"/>
      <c r="AK9" s="43">
        <f>AI9-AI$10</f>
        <v>3</v>
      </c>
    </row>
    <row r="10" spans="1:36" ht="24" customHeight="1">
      <c r="A10" s="67" t="s">
        <v>5</v>
      </c>
      <c r="B10" s="117">
        <f ca="1">IF(INDIRECT($A10&amp;"!c36")=0,"",INDIRECT($A10&amp;"!"&amp;VLOOKUP(B$2,yearpos,2)))</f>
        <v>20</v>
      </c>
      <c r="C10" s="115">
        <f ca="1">IF(INDIRECT($A10&amp;"!c36")=0,"",INDIRECT($A10&amp;"!"&amp;VLOOKUP(C$2,yearpos,2)))</f>
        <v>3</v>
      </c>
      <c r="D10" s="114">
        <f ca="1">IF(INDIRECT($A10&amp;"!c36")=0,"",INDIRECT($A10&amp;"!"&amp;VLOOKUP(D$2,yearpos,2)))</f>
        <v>0</v>
      </c>
      <c r="E10" s="114">
        <f ca="1">IF(INDIRECT($A10&amp;"!c36")=0,"",INDIRECT($A10&amp;"!"&amp;VLOOKUP(E$2,yearpos,2)))</f>
        <v>0</v>
      </c>
      <c r="F10" s="116">
        <f ca="1">IF(INDIRECT($A10&amp;"!c36")=0,"",INDIRECT($A10&amp;"!"&amp;VLOOKUP(F$2,yearpos,2)))</f>
        <v>24</v>
      </c>
      <c r="G10" s="114">
        <f ca="1">IF(INDIRECT($A10&amp;"!c36")=0,"",INDIRECT($A10&amp;"!"&amp;VLOOKUP(G$2,yearpos,2)))</f>
        <v>0</v>
      </c>
      <c r="H10" s="114">
        <f ca="1">IF(INDIRECT($A10&amp;"!c36")=0,"",INDIRECT($A10&amp;"!"&amp;VLOOKUP(H$2,yearpos,2)))</f>
        <v>0</v>
      </c>
      <c r="I10" s="118">
        <f ca="1">IF(INDIRECT($A10&amp;"!c36")=0,"",INDIRECT($A10&amp;"!"&amp;VLOOKUP(I$2,yearpos,2)))</f>
        <v>5</v>
      </c>
      <c r="L10" s="43" t="str">
        <f t="shared" si="3"/>
        <v>Monaco</v>
      </c>
      <c r="M10" s="43">
        <f aca="true" ca="1" t="shared" si="8" ref="M10:T11">IF(INDIRECT($A10&amp;"!c36")=0,"",M9+B10)</f>
        <v>112</v>
      </c>
      <c r="N10" s="43">
        <f ca="1" t="shared" si="8"/>
        <v>140</v>
      </c>
      <c r="O10" s="43">
        <f ca="1" t="shared" si="8"/>
        <v>83</v>
      </c>
      <c r="P10" s="43">
        <f ca="1" t="shared" si="8"/>
        <v>80</v>
      </c>
      <c r="Q10" s="43">
        <f ca="1" t="shared" si="8"/>
        <v>58</v>
      </c>
      <c r="R10" s="43">
        <f ca="1" t="shared" si="8"/>
        <v>50</v>
      </c>
      <c r="S10" s="43">
        <f ca="1" t="shared" si="8"/>
        <v>53</v>
      </c>
      <c r="T10" s="43">
        <f ca="1" t="shared" si="8"/>
        <v>41</v>
      </c>
      <c r="AC10" s="45" t="str">
        <f>'Default Prediction'!I9</f>
        <v>The Pits</v>
      </c>
      <c r="AD10" s="43" t="s">
        <v>100</v>
      </c>
      <c r="AE10" s="47"/>
      <c r="AF10" s="47"/>
      <c r="AG10" s="86">
        <f>I1</f>
        <v>8</v>
      </c>
      <c r="AH10" s="86" t="str">
        <f>I2</f>
        <v>CJ Racing</v>
      </c>
      <c r="AI10" s="90">
        <f>I3</f>
        <v>160</v>
      </c>
      <c r="AJ10" s="47"/>
    </row>
    <row r="11" spans="1:36" ht="24" customHeight="1">
      <c r="A11" s="67" t="s">
        <v>9</v>
      </c>
      <c r="B11" s="115">
        <f ca="1">IF(INDIRECT($A11&amp;"!c36")=0,"",INDIRECT($A11&amp;"!"&amp;VLOOKUP(B$2,yearpos,2)))</f>
        <v>10</v>
      </c>
      <c r="C11" s="116">
        <f ca="1">IF(INDIRECT($A11&amp;"!c36")=0,"",INDIRECT($A11&amp;"!"&amp;VLOOKUP(C$2,yearpos,2)))</f>
        <v>35</v>
      </c>
      <c r="D11" s="114">
        <f ca="1">IF(INDIRECT($A11&amp;"!c36")=0,"",INDIRECT($A11&amp;"!"&amp;VLOOKUP(D$2,yearpos,2)))</f>
        <v>0</v>
      </c>
      <c r="E11" s="118">
        <f ca="1">IF(INDIRECT($A11&amp;"!c36")=0,"",INDIRECT($A11&amp;"!"&amp;VLOOKUP(E$2,yearpos,2)))</f>
        <v>13</v>
      </c>
      <c r="F11" s="115">
        <f ca="1">IF(INDIRECT($A11&amp;"!c36")=0,"",INDIRECT($A11&amp;"!"&amp;VLOOKUP(F$2,yearpos,2)))</f>
        <v>10</v>
      </c>
      <c r="G11" s="115">
        <f ca="1">IF(INDIRECT($A11&amp;"!c36")=0,"",INDIRECT($A11&amp;"!"&amp;VLOOKUP(G$2,yearpos,2)))</f>
        <v>9</v>
      </c>
      <c r="H11" s="117">
        <f ca="1">IF(INDIRECT($A11&amp;"!c36")=0,"",INDIRECT($A11&amp;"!"&amp;VLOOKUP(H$2,yearpos,2)))</f>
        <v>14</v>
      </c>
      <c r="I11" s="114">
        <f ca="1">IF(INDIRECT($A11&amp;"!c36")=0,"",INDIRECT($A11&amp;"!"&amp;VLOOKUP(I$2,yearpos,2)))</f>
        <v>0</v>
      </c>
      <c r="L11" s="43" t="str">
        <f t="shared" si="3"/>
        <v>Turkey</v>
      </c>
      <c r="M11" s="43">
        <f ca="1" t="shared" si="8"/>
        <v>122</v>
      </c>
      <c r="N11" s="43">
        <f ca="1" t="shared" si="8"/>
        <v>175</v>
      </c>
      <c r="O11" s="43">
        <f ca="1" t="shared" si="8"/>
        <v>83</v>
      </c>
      <c r="P11" s="43">
        <f ca="1" t="shared" si="8"/>
        <v>93</v>
      </c>
      <c r="Q11" s="43">
        <f ca="1" t="shared" si="8"/>
        <v>68</v>
      </c>
      <c r="R11" s="43">
        <f ca="1" t="shared" si="8"/>
        <v>59</v>
      </c>
      <c r="S11" s="43">
        <f ca="1" t="shared" si="8"/>
        <v>67</v>
      </c>
      <c r="T11" s="43">
        <f ca="1" t="shared" si="8"/>
        <v>41</v>
      </c>
      <c r="AC11" s="45"/>
      <c r="AE11" s="47"/>
      <c r="AF11" s="47"/>
      <c r="AG11" s="86"/>
      <c r="AH11" s="86"/>
      <c r="AI11" s="90"/>
      <c r="AJ11" s="47"/>
    </row>
    <row r="12" spans="1:36" ht="24" customHeight="1">
      <c r="A12" s="67" t="s">
        <v>6</v>
      </c>
      <c r="B12" s="115">
        <f ca="1">IF(INDIRECT($A12&amp;"!c36")=0,"",INDIRECT($A12&amp;"!"&amp;VLOOKUP(B$2,yearpos,2)))</f>
        <v>10</v>
      </c>
      <c r="C12" s="118">
        <f ca="1">IF(INDIRECT($A12&amp;"!c36")=0,"",INDIRECT($A12&amp;"!"&amp;VLOOKUP(C$2,yearpos,2)))</f>
        <v>26</v>
      </c>
      <c r="D12" s="115">
        <f ca="1">IF(INDIRECT($A12&amp;"!c36")=0,"",INDIRECT($A12&amp;"!"&amp;VLOOKUP(D$2,yearpos,2)))</f>
        <v>16</v>
      </c>
      <c r="E12" s="116">
        <f ca="1">IF(INDIRECT($A12&amp;"!c36")=0,"",INDIRECT($A12&amp;"!"&amp;VLOOKUP(E$2,yearpos,2)))</f>
        <v>44</v>
      </c>
      <c r="F12" s="115">
        <f ca="1">IF(INDIRECT($A12&amp;"!c36")=0,"",INDIRECT($A12&amp;"!"&amp;VLOOKUP(F$2,yearpos,2)))</f>
        <v>10</v>
      </c>
      <c r="G12" s="115">
        <f ca="1">IF(INDIRECT($A12&amp;"!c36")=0,"",INDIRECT($A12&amp;"!"&amp;VLOOKUP(G$2,yearpos,2)))</f>
        <v>20</v>
      </c>
      <c r="H12" s="115">
        <f ca="1">IF(INDIRECT($A12&amp;"!c36")=0,"",INDIRECT($A12&amp;"!"&amp;VLOOKUP(H$2,yearpos,2)))</f>
        <v>5</v>
      </c>
      <c r="I12" s="117">
        <f ca="1">IF(INDIRECT($A12&amp;"!c36")=0,"",INDIRECT($A12&amp;"!"&amp;VLOOKUP(I$2,yearpos,2)))</f>
        <v>30</v>
      </c>
      <c r="L12" s="43" t="str">
        <f t="shared" si="3"/>
        <v>Britain</v>
      </c>
      <c r="M12" s="43">
        <f aca="true" ca="1" t="shared" si="9" ref="M12:T14">IF(INDIRECT($A12&amp;"!c36")=0,"",M11+B12)</f>
        <v>132</v>
      </c>
      <c r="N12" s="43">
        <f ca="1" t="shared" si="9"/>
        <v>201</v>
      </c>
      <c r="O12" s="43">
        <f ca="1" t="shared" si="9"/>
        <v>99</v>
      </c>
      <c r="P12" s="43">
        <f ca="1" t="shared" si="9"/>
        <v>137</v>
      </c>
      <c r="Q12" s="43">
        <f ca="1" t="shared" si="9"/>
        <v>78</v>
      </c>
      <c r="R12" s="43">
        <f ca="1" t="shared" si="9"/>
        <v>79</v>
      </c>
      <c r="S12" s="43">
        <f ca="1" t="shared" si="9"/>
        <v>72</v>
      </c>
      <c r="T12" s="43">
        <f ca="1" t="shared" si="9"/>
        <v>71</v>
      </c>
      <c r="AC12" s="45"/>
      <c r="AE12" s="47"/>
      <c r="AF12" s="47"/>
      <c r="AG12" s="86"/>
      <c r="AH12" s="86"/>
      <c r="AI12" s="90"/>
      <c r="AJ12" s="47"/>
    </row>
    <row r="13" spans="1:36" ht="24" customHeight="1">
      <c r="A13" s="67" t="s">
        <v>67</v>
      </c>
      <c r="B13" s="115">
        <f ca="1">IF(INDIRECT($A13&amp;"!c36")=0,"",INDIRECT($A13&amp;"!"&amp;VLOOKUP(B$2,yearpos,2)))</f>
        <v>30</v>
      </c>
      <c r="C13" s="115">
        <f ca="1">IF(INDIRECT($A13&amp;"!c36")=0,"",INDIRECT($A13&amp;"!"&amp;VLOOKUP(C$2,yearpos,2)))</f>
        <v>20</v>
      </c>
      <c r="D13" s="115">
        <f ca="1">IF(INDIRECT($A13&amp;"!c36")=0,"",INDIRECT($A13&amp;"!"&amp;VLOOKUP(D$2,yearpos,2)))</f>
        <v>20</v>
      </c>
      <c r="E13" s="115">
        <f ca="1">IF(INDIRECT($A13&amp;"!c36")=0,"",INDIRECT($A13&amp;"!"&amp;VLOOKUP(E$2,yearpos,2)))</f>
        <v>20</v>
      </c>
      <c r="F13" s="115">
        <f ca="1">IF(INDIRECT($A13&amp;"!c36")=0,"",INDIRECT($A13&amp;"!"&amp;VLOOKUP(F$2,yearpos,2)))</f>
        <v>20</v>
      </c>
      <c r="G13" s="115">
        <f ca="1">IF(INDIRECT($A13&amp;"!c36")=0,"",INDIRECT($A13&amp;"!"&amp;VLOOKUP(G$2,yearpos,2)))</f>
        <v>20</v>
      </c>
      <c r="H13" s="114">
        <f ca="1">IF(INDIRECT($A13&amp;"!c36")=0,"",INDIRECT($A13&amp;"!"&amp;VLOOKUP(H$2,yearpos,2)))</f>
        <v>0</v>
      </c>
      <c r="I13" s="115">
        <f ca="1">IF(INDIRECT($A13&amp;"!c36")=0,"",INDIRECT($A13&amp;"!"&amp;VLOOKUP(I$2,yearpos,2)))</f>
        <v>10</v>
      </c>
      <c r="L13" s="43" t="str">
        <f t="shared" si="3"/>
        <v>Bonus2</v>
      </c>
      <c r="M13" s="43">
        <f ca="1" t="shared" si="9"/>
        <v>162</v>
      </c>
      <c r="N13" s="43">
        <f ca="1" t="shared" si="9"/>
        <v>221</v>
      </c>
      <c r="O13" s="43">
        <f ca="1" t="shared" si="9"/>
        <v>119</v>
      </c>
      <c r="P13" s="43">
        <f ca="1" t="shared" si="9"/>
        <v>157</v>
      </c>
      <c r="Q13" s="43">
        <f ca="1" t="shared" si="9"/>
        <v>98</v>
      </c>
      <c r="R13" s="43">
        <f ca="1" t="shared" si="9"/>
        <v>99</v>
      </c>
      <c r="S13" s="43">
        <f ca="1" t="shared" si="9"/>
        <v>72</v>
      </c>
      <c r="T13" s="43">
        <f ca="1" t="shared" si="9"/>
        <v>81</v>
      </c>
      <c r="AC13" s="45"/>
      <c r="AE13" s="47"/>
      <c r="AF13" s="47"/>
      <c r="AG13" s="86"/>
      <c r="AH13" s="86"/>
      <c r="AI13" s="90"/>
      <c r="AJ13" s="47"/>
    </row>
    <row r="14" spans="1:36" ht="24" customHeight="1">
      <c r="A14" s="67" t="s">
        <v>7</v>
      </c>
      <c r="B14" s="114">
        <f ca="1">IF(INDIRECT($A14&amp;"!c36")=0,"",INDIRECT($A14&amp;"!"&amp;VLOOKUP(B$2,yearpos,2)))</f>
        <v>0</v>
      </c>
      <c r="C14" s="114">
        <f ca="1">IF(INDIRECT($A14&amp;"!c36")=0,"",INDIRECT($A14&amp;"!"&amp;VLOOKUP(C$2,yearpos,2)))</f>
        <v>0</v>
      </c>
      <c r="D14" s="114">
        <f ca="1">IF(INDIRECT($A14&amp;"!c36")=0,"",INDIRECT($A14&amp;"!"&amp;VLOOKUP(D$2,yearpos,2)))</f>
        <v>0</v>
      </c>
      <c r="E14" s="114">
        <f ca="1">IF(INDIRECT($A14&amp;"!c36")=0,"",INDIRECT($A14&amp;"!"&amp;VLOOKUP(E$2,yearpos,2)))</f>
        <v>0</v>
      </c>
      <c r="F14" s="114">
        <f ca="1">IF(INDIRECT($A14&amp;"!c36")=0,"",INDIRECT($A14&amp;"!"&amp;VLOOKUP(F$2,yearpos,2)))</f>
        <v>0</v>
      </c>
      <c r="G14" s="114">
        <f ca="1">IF(INDIRECT($A14&amp;"!c36")=0,"",INDIRECT($A14&amp;"!"&amp;VLOOKUP(G$2,yearpos,2)))</f>
        <v>0</v>
      </c>
      <c r="H14" s="116">
        <f ca="1">IF(INDIRECT($A14&amp;"!c36")=0,"",INDIRECT($A14&amp;"!"&amp;VLOOKUP(H$2,yearpos,2)))</f>
        <v>7</v>
      </c>
      <c r="I14" s="117">
        <f ca="1">IF(INDIRECT($A14&amp;"!c36")=0,"",INDIRECT($A14&amp;"!"&amp;VLOOKUP(I$2,yearpos,2)))</f>
        <v>3</v>
      </c>
      <c r="L14" s="43" t="str">
        <f t="shared" si="3"/>
        <v>Germany</v>
      </c>
      <c r="M14" s="43">
        <f ca="1" t="shared" si="9"/>
        <v>162</v>
      </c>
      <c r="N14" s="43">
        <f ca="1" t="shared" si="9"/>
        <v>221</v>
      </c>
      <c r="O14" s="43">
        <f ca="1" t="shared" si="9"/>
        <v>119</v>
      </c>
      <c r="P14" s="43">
        <f ca="1" t="shared" si="9"/>
        <v>157</v>
      </c>
      <c r="Q14" s="43">
        <f ca="1" t="shared" si="9"/>
        <v>98</v>
      </c>
      <c r="R14" s="43">
        <f ca="1" t="shared" si="9"/>
        <v>99</v>
      </c>
      <c r="S14" s="43">
        <f ca="1" t="shared" si="9"/>
        <v>79</v>
      </c>
      <c r="T14" s="43">
        <f ca="1" t="shared" si="9"/>
        <v>84</v>
      </c>
      <c r="AC14" s="47"/>
      <c r="AD14" s="47"/>
      <c r="AE14" s="47"/>
      <c r="AF14" s="47"/>
      <c r="AG14" s="86"/>
      <c r="AH14" s="86"/>
      <c r="AI14" s="90"/>
      <c r="AJ14" s="47"/>
    </row>
    <row r="15" spans="1:32" ht="24" customHeight="1">
      <c r="A15" s="67" t="s">
        <v>8</v>
      </c>
      <c r="B15" s="115">
        <f ca="1">IF(INDIRECT($A15&amp;"!c36")=0,"",INDIRECT($A15&amp;"!"&amp;VLOOKUP(B$2,yearpos,2)))</f>
        <v>16</v>
      </c>
      <c r="C15" s="114">
        <f ca="1">IF(INDIRECT($A15&amp;"!c36")=0,"",INDIRECT($A15&amp;"!"&amp;VLOOKUP(C$2,yearpos,2)))</f>
        <v>0</v>
      </c>
      <c r="D15" s="114">
        <f ca="1">IF(INDIRECT($A15&amp;"!c36")=0,"",INDIRECT($A15&amp;"!"&amp;VLOOKUP(D$2,yearpos,2)))</f>
        <v>0</v>
      </c>
      <c r="E15" s="115">
        <f ca="1">IF(INDIRECT($A15&amp;"!c36")=0,"",INDIRECT($A15&amp;"!"&amp;VLOOKUP(E$2,yearpos,2)))</f>
        <v>12</v>
      </c>
      <c r="F15" s="117">
        <f ca="1">IF(INDIRECT($A15&amp;"!c36")=0,"",INDIRECT($A15&amp;"!"&amp;VLOOKUP(F$2,yearpos,2)))</f>
        <v>20</v>
      </c>
      <c r="G15" s="115">
        <f ca="1">IF(INDIRECT($A15&amp;"!c36")=0,"",INDIRECT($A15&amp;"!"&amp;VLOOKUP(G$2,yearpos,2)))</f>
        <v>4</v>
      </c>
      <c r="H15" s="116">
        <f ca="1">IF(INDIRECT($A15&amp;"!c36")=0,"",INDIRECT($A15&amp;"!"&amp;VLOOKUP(H$2,yearpos,2)))</f>
        <v>35</v>
      </c>
      <c r="I15" s="118">
        <f ca="1">IF(INDIRECT($A15&amp;"!c36")=0,"",INDIRECT($A15&amp;"!"&amp;VLOOKUP(I$2,yearpos,2)))</f>
        <v>18</v>
      </c>
      <c r="L15" s="43" t="str">
        <f t="shared" si="3"/>
        <v>Hungary</v>
      </c>
      <c r="M15" s="43">
        <f aca="true" ca="1" t="shared" si="10" ref="M15:T15">IF(INDIRECT($A15&amp;"!c36")=0,"",M14+B15)</f>
        <v>178</v>
      </c>
      <c r="N15" s="43">
        <f ca="1" t="shared" si="10"/>
        <v>221</v>
      </c>
      <c r="O15" s="43">
        <f ca="1" t="shared" si="10"/>
        <v>119</v>
      </c>
      <c r="P15" s="43">
        <f ca="1" t="shared" si="10"/>
        <v>169</v>
      </c>
      <c r="Q15" s="43">
        <f ca="1" t="shared" si="10"/>
        <v>118</v>
      </c>
      <c r="R15" s="43">
        <f ca="1" t="shared" si="10"/>
        <v>103</v>
      </c>
      <c r="S15" s="43">
        <f ca="1" t="shared" si="10"/>
        <v>114</v>
      </c>
      <c r="T15" s="43">
        <f ca="1" t="shared" si="10"/>
        <v>102</v>
      </c>
      <c r="AC15" s="47"/>
      <c r="AD15" s="47"/>
      <c r="AE15" s="47"/>
      <c r="AF15" s="47"/>
    </row>
    <row r="16" spans="1:32" ht="24" customHeight="1">
      <c r="A16" s="67" t="s">
        <v>81</v>
      </c>
      <c r="B16" s="117">
        <f ca="1">IF(INDIRECT($A16&amp;"!c36")=0,"",INDIRECT($A16&amp;"!"&amp;VLOOKUP(B$2,yearpos,2)))</f>
        <v>6</v>
      </c>
      <c r="C16" s="114">
        <f ca="1">IF(INDIRECT($A16&amp;"!c36")=0,"",INDIRECT($A16&amp;"!"&amp;VLOOKUP(C$2,yearpos,2)))</f>
        <v>0</v>
      </c>
      <c r="D16" s="114">
        <f ca="1">IF(INDIRECT($A16&amp;"!c36")=0,"",INDIRECT($A16&amp;"!"&amp;VLOOKUP(D$2,yearpos,2)))</f>
        <v>0</v>
      </c>
      <c r="E16" s="115">
        <f ca="1">IF(INDIRECT($A16&amp;"!c36")=0,"",INDIRECT($A16&amp;"!"&amp;VLOOKUP(E$2,yearpos,2)))</f>
        <v>3</v>
      </c>
      <c r="F16" s="118">
        <f ca="1">IF(INDIRECT($A16&amp;"!c36")=0,"",INDIRECT($A16&amp;"!"&amp;VLOOKUP(F$2,yearpos,2)))</f>
        <v>5</v>
      </c>
      <c r="G16" s="114">
        <f ca="1">IF(INDIRECT($A16&amp;"!c36")=0,"",INDIRECT($A16&amp;"!"&amp;VLOOKUP(G$2,yearpos,2)))</f>
        <v>0</v>
      </c>
      <c r="H16" s="116">
        <f ca="1">IF(INDIRECT($A16&amp;"!c36")=0,"",INDIRECT($A16&amp;"!"&amp;VLOOKUP(H$2,yearpos,2)))</f>
        <v>8</v>
      </c>
      <c r="I16" s="115">
        <f ca="1">IF(INDIRECT($A16&amp;"!c36")=0,"",INDIRECT($A16&amp;"!"&amp;VLOOKUP(I$2,yearpos,2)))</f>
        <v>4</v>
      </c>
      <c r="L16" s="43" t="str">
        <f t="shared" si="3"/>
        <v>Europe</v>
      </c>
      <c r="M16" s="43">
        <f aca="true" ca="1" t="shared" si="11" ref="M16:T16">IF(INDIRECT($A16&amp;"!c36")=0,"",M15+B16)</f>
        <v>184</v>
      </c>
      <c r="N16" s="43">
        <f ca="1" t="shared" si="11"/>
        <v>221</v>
      </c>
      <c r="O16" s="43">
        <f ca="1" t="shared" si="11"/>
        <v>119</v>
      </c>
      <c r="P16" s="43">
        <f ca="1" t="shared" si="11"/>
        <v>172</v>
      </c>
      <c r="Q16" s="43">
        <f ca="1" t="shared" si="11"/>
        <v>123</v>
      </c>
      <c r="R16" s="43">
        <f ca="1" t="shared" si="11"/>
        <v>103</v>
      </c>
      <c r="S16" s="43">
        <f ca="1" t="shared" si="11"/>
        <v>122</v>
      </c>
      <c r="T16" s="43">
        <f ca="1" t="shared" si="11"/>
        <v>106</v>
      </c>
      <c r="AC16" s="47"/>
      <c r="AD16" s="47"/>
      <c r="AE16" s="47"/>
      <c r="AF16" s="47"/>
    </row>
    <row r="17" spans="1:32" ht="24" customHeight="1">
      <c r="A17" s="67" t="s">
        <v>49</v>
      </c>
      <c r="B17" s="114">
        <f ca="1">IF(INDIRECT($A17&amp;"!c36")=0,"",INDIRECT($A17&amp;"!"&amp;VLOOKUP(B$2,yearpos,2)))</f>
        <v>0</v>
      </c>
      <c r="C17" s="118">
        <f ca="1">IF(INDIRECT($A17&amp;"!c36")=0,"",INDIRECT($A17&amp;"!"&amp;VLOOKUP(C$2,yearpos,2)))</f>
        <v>1</v>
      </c>
      <c r="D17" s="116">
        <f ca="1">IF(INDIRECT($A17&amp;"!c36")=0,"",INDIRECT($A17&amp;"!"&amp;VLOOKUP(D$2,yearpos,2)))</f>
        <v>13</v>
      </c>
      <c r="E17" s="114">
        <f ca="1">IF(INDIRECT($A17&amp;"!c36")=0,"",INDIRECT($A17&amp;"!"&amp;VLOOKUP(E$2,yearpos,2)))</f>
        <v>0</v>
      </c>
      <c r="F17" s="114">
        <f ca="1">IF(INDIRECT($A17&amp;"!c36")=0,"",INDIRECT($A17&amp;"!"&amp;VLOOKUP(F$2,yearpos,2)))</f>
        <v>0</v>
      </c>
      <c r="G17" s="114">
        <f ca="1">IF(INDIRECT($A17&amp;"!c36")=0,"",INDIRECT($A17&amp;"!"&amp;VLOOKUP(G$2,yearpos,2)))</f>
        <v>0</v>
      </c>
      <c r="H17" s="114">
        <f ca="1">IF(INDIRECT($A17&amp;"!c36")=0,"",INDIRECT($A17&amp;"!"&amp;VLOOKUP(H$2,yearpos,2)))</f>
        <v>0</v>
      </c>
      <c r="I17" s="117">
        <f ca="1">IF(INDIRECT($A17&amp;"!c36")=0,"",INDIRECT($A17&amp;"!"&amp;VLOOKUP(I$2,yearpos,2)))</f>
        <v>5</v>
      </c>
      <c r="L17" s="43" t="str">
        <f t="shared" si="3"/>
        <v>Belgium</v>
      </c>
      <c r="M17" s="43">
        <f aca="true" ca="1" t="shared" si="12" ref="M17:T18">IF(INDIRECT($A17&amp;"!c36")=0,"",M16+B17)</f>
        <v>184</v>
      </c>
      <c r="N17" s="43">
        <f ca="1" t="shared" si="12"/>
        <v>222</v>
      </c>
      <c r="O17" s="43">
        <f ca="1" t="shared" si="12"/>
        <v>132</v>
      </c>
      <c r="P17" s="43">
        <f ca="1" t="shared" si="12"/>
        <v>172</v>
      </c>
      <c r="Q17" s="43">
        <f ca="1" t="shared" si="12"/>
        <v>123</v>
      </c>
      <c r="R17" s="43">
        <f ca="1" t="shared" si="12"/>
        <v>103</v>
      </c>
      <c r="S17" s="43">
        <f ca="1" t="shared" si="12"/>
        <v>122</v>
      </c>
      <c r="T17" s="43">
        <f ca="1" t="shared" si="12"/>
        <v>111</v>
      </c>
      <c r="AC17" s="47"/>
      <c r="AD17" s="47"/>
      <c r="AE17" s="47"/>
      <c r="AF17" s="47"/>
    </row>
    <row r="18" spans="1:30" ht="24" customHeight="1">
      <c r="A18" s="67" t="s">
        <v>68</v>
      </c>
      <c r="B18" s="115">
        <f ca="1">IF(INDIRECT($A18&amp;"!c36")=0,"",INDIRECT($A18&amp;"!"&amp;VLOOKUP(B$2,yearpos,2)))</f>
        <v>20</v>
      </c>
      <c r="C18" s="115">
        <f ca="1">IF(INDIRECT($A18&amp;"!c36")=0,"",INDIRECT($A18&amp;"!"&amp;VLOOKUP(C$2,yearpos,2)))</f>
        <v>20</v>
      </c>
      <c r="D18" s="115">
        <f ca="1">IF(INDIRECT($A18&amp;"!c36")=0,"",INDIRECT($A18&amp;"!"&amp;VLOOKUP(D$2,yearpos,2)))</f>
        <v>20</v>
      </c>
      <c r="E18" s="115">
        <f ca="1">IF(INDIRECT($A18&amp;"!c36")=0,"",INDIRECT($A18&amp;"!"&amp;VLOOKUP(E$2,yearpos,2)))</f>
        <v>20</v>
      </c>
      <c r="F18" s="115">
        <f ca="1">IF(INDIRECT($A18&amp;"!c36")=0,"",INDIRECT($A18&amp;"!"&amp;VLOOKUP(F$2,yearpos,2)))</f>
        <v>20</v>
      </c>
      <c r="G18" s="115">
        <f ca="1">IF(INDIRECT($A18&amp;"!c36")=0,"",INDIRECT($A18&amp;"!"&amp;VLOOKUP(G$2,yearpos,2)))</f>
        <v>20</v>
      </c>
      <c r="H18" s="114">
        <f ca="1">IF(INDIRECT($A18&amp;"!c36")=0,"",INDIRECT($A18&amp;"!"&amp;VLOOKUP(H$2,yearpos,2)))</f>
        <v>0</v>
      </c>
      <c r="I18" s="115">
        <f ca="1">IF(INDIRECT($A18&amp;"!c36")=0,"",INDIRECT($A18&amp;"!"&amp;VLOOKUP(I$2,yearpos,2)))</f>
        <v>10</v>
      </c>
      <c r="L18" s="43" t="str">
        <f t="shared" si="3"/>
        <v>Bonus3</v>
      </c>
      <c r="M18" s="43">
        <f ca="1" t="shared" si="12"/>
        <v>204</v>
      </c>
      <c r="N18" s="43">
        <f ca="1" t="shared" si="12"/>
        <v>242</v>
      </c>
      <c r="O18" s="43">
        <f ca="1" t="shared" si="12"/>
        <v>152</v>
      </c>
      <c r="P18" s="43">
        <f ca="1" t="shared" si="12"/>
        <v>192</v>
      </c>
      <c r="Q18" s="43">
        <f ca="1" t="shared" si="12"/>
        <v>143</v>
      </c>
      <c r="R18" s="43">
        <f ca="1" t="shared" si="12"/>
        <v>123</v>
      </c>
      <c r="S18" s="43">
        <f ca="1" t="shared" si="12"/>
        <v>122</v>
      </c>
      <c r="T18" s="43">
        <f ca="1" t="shared" si="12"/>
        <v>121</v>
      </c>
      <c r="AC18" s="47"/>
      <c r="AD18" s="47"/>
    </row>
    <row r="19" spans="1:30" ht="24" customHeight="1">
      <c r="A19" s="67" t="s">
        <v>10</v>
      </c>
      <c r="B19" s="118">
        <f ca="1">IF(INDIRECT($A19&amp;"!c36")=0,"",INDIRECT($A19&amp;"!"&amp;VLOOKUP(B$2,yearpos,2)))</f>
        <v>10</v>
      </c>
      <c r="C19" s="118">
        <f ca="1">IF(INDIRECT($A19&amp;"!c36")=0,"",INDIRECT($A19&amp;"!"&amp;VLOOKUP(C$2,yearpos,2)))</f>
        <v>10</v>
      </c>
      <c r="D19" s="118">
        <f ca="1">IF(INDIRECT($A19&amp;"!c36")=0,"",INDIRECT($A19&amp;"!"&amp;VLOOKUP(D$2,yearpos,2)))</f>
        <v>10</v>
      </c>
      <c r="E19" s="118">
        <f ca="1">IF(INDIRECT($A19&amp;"!c36")=0,"",INDIRECT($A19&amp;"!"&amp;VLOOKUP(E$2,yearpos,2)))</f>
        <v>10</v>
      </c>
      <c r="F19" s="116">
        <f ca="1">IF(INDIRECT($A19&amp;"!c36")=0,"",INDIRECT($A19&amp;"!"&amp;VLOOKUP(F$2,yearpos,2)))</f>
        <v>20</v>
      </c>
      <c r="G19" s="115">
        <f ca="1">IF(INDIRECT($A19&amp;"!c36")=0,"",INDIRECT($A19&amp;"!"&amp;VLOOKUP(G$2,yearpos,2)))</f>
        <v>5</v>
      </c>
      <c r="H19" s="115">
        <f ca="1">IF(INDIRECT($A19&amp;"!c36")=0,"",INDIRECT($A19&amp;"!"&amp;VLOOKUP(H$2,yearpos,2)))</f>
        <v>0</v>
      </c>
      <c r="I19" s="117">
        <f ca="1">IF(INDIRECT($A19&amp;"!c36")=0,"",INDIRECT($A19&amp;"!"&amp;VLOOKUP(I$2,yearpos,2)))</f>
        <v>12</v>
      </c>
      <c r="L19" s="43" t="str">
        <f t="shared" si="3"/>
        <v>Italy</v>
      </c>
      <c r="M19" s="43">
        <f aca="true" ca="1" t="shared" si="13" ref="M19:T19">IF(INDIRECT($A19&amp;"!c36")=0,"",M18+B19)</f>
        <v>214</v>
      </c>
      <c r="N19" s="43">
        <f ca="1" t="shared" si="13"/>
        <v>252</v>
      </c>
      <c r="O19" s="43">
        <f ca="1" t="shared" si="13"/>
        <v>162</v>
      </c>
      <c r="P19" s="43">
        <f ca="1" t="shared" si="13"/>
        <v>202</v>
      </c>
      <c r="Q19" s="43">
        <f ca="1" t="shared" si="13"/>
        <v>163</v>
      </c>
      <c r="R19" s="43">
        <f ca="1" t="shared" si="13"/>
        <v>128</v>
      </c>
      <c r="S19" s="43">
        <f ca="1" t="shared" si="13"/>
        <v>122</v>
      </c>
      <c r="T19" s="43">
        <f ca="1" t="shared" si="13"/>
        <v>133</v>
      </c>
      <c r="AC19" s="47"/>
      <c r="AD19" s="47"/>
    </row>
    <row r="20" spans="1:30" ht="24" customHeight="1">
      <c r="A20" s="67" t="s">
        <v>82</v>
      </c>
      <c r="B20" s="116">
        <f ca="1">IF(INDIRECT($A20&amp;"!c36")=0,"",INDIRECT($A20&amp;"!"&amp;VLOOKUP(B$2,yearpos,2)))</f>
        <v>37</v>
      </c>
      <c r="C20" s="114">
        <f ca="1">IF(INDIRECT($A20&amp;"!c36")=0,"",INDIRECT($A20&amp;"!"&amp;VLOOKUP(C$2,yearpos,2)))</f>
        <v>0</v>
      </c>
      <c r="D20" s="117">
        <f ca="1">IF(INDIRECT($A20&amp;"!c36")=0,"",INDIRECT($A20&amp;"!"&amp;VLOOKUP(D$2,yearpos,2)))</f>
        <v>24</v>
      </c>
      <c r="E20" s="96">
        <f ca="1">IF(INDIRECT($A20&amp;"!c36")=0,"",INDIRECT($A20&amp;"!"&amp;VLOOKUP(E$2,yearpos,2)))</f>
        <v>3</v>
      </c>
      <c r="F20" s="114">
        <f ca="1">IF(INDIRECT($A20&amp;"!c36")=0,"",INDIRECT($A20&amp;"!"&amp;VLOOKUP(F$2,yearpos,2)))</f>
        <v>0</v>
      </c>
      <c r="G20" s="96">
        <f ca="1">IF(INDIRECT($A20&amp;"!c36")=0,"",INDIRECT($A20&amp;"!"&amp;VLOOKUP(G$2,yearpos,2)))</f>
        <v>2</v>
      </c>
      <c r="H20" s="96">
        <f ca="1">IF(INDIRECT($A20&amp;"!c36")=0,"",INDIRECT($A20&amp;"!"&amp;VLOOKUP(H$2,yearpos,2)))</f>
        <v>3</v>
      </c>
      <c r="I20" s="118">
        <f ca="1">IF(INDIRECT($A20&amp;"!c36")=0,"",INDIRECT($A20&amp;"!"&amp;VLOOKUP(I$2,yearpos,2)))</f>
        <v>7</v>
      </c>
      <c r="L20" s="43" t="str">
        <f t="shared" si="3"/>
        <v>Singapore</v>
      </c>
      <c r="M20" s="43">
        <f aca="true" ca="1" t="shared" si="14" ref="M20:T20">IF(INDIRECT($A20&amp;"!c36")=0,"",M19+B20)</f>
        <v>251</v>
      </c>
      <c r="N20" s="43">
        <f ca="1" t="shared" si="14"/>
        <v>252</v>
      </c>
      <c r="O20" s="43">
        <f ca="1" t="shared" si="14"/>
        <v>186</v>
      </c>
      <c r="P20" s="43">
        <f ca="1" t="shared" si="14"/>
        <v>205</v>
      </c>
      <c r="Q20" s="43">
        <f ca="1" t="shared" si="14"/>
        <v>163</v>
      </c>
      <c r="R20" s="43">
        <f ca="1" t="shared" si="14"/>
        <v>130</v>
      </c>
      <c r="S20" s="43">
        <f ca="1" t="shared" si="14"/>
        <v>125</v>
      </c>
      <c r="T20" s="43">
        <f ca="1" t="shared" si="14"/>
        <v>140</v>
      </c>
      <c r="AC20" s="47"/>
      <c r="AD20" s="47"/>
    </row>
    <row r="21" spans="1:30" ht="24" customHeight="1">
      <c r="A21" s="67" t="s">
        <v>12</v>
      </c>
      <c r="B21" s="116">
        <f ca="1">IF(INDIRECT($A21&amp;"!c36")=0,"",INDIRECT($A21&amp;"!"&amp;VLOOKUP(B$2,yearpos,2)))</f>
        <v>30</v>
      </c>
      <c r="C21" s="96">
        <f ca="1">IF(INDIRECT($A21&amp;"!c36")=0,"",INDIRECT($A21&amp;"!"&amp;VLOOKUP(C$2,yearpos,2)))</f>
        <v>5</v>
      </c>
      <c r="D21" s="116">
        <f ca="1">IF(INDIRECT($A21&amp;"!c36")=0,"",INDIRECT($A21&amp;"!"&amp;VLOOKUP(D$2,yearpos,2)))</f>
        <v>30</v>
      </c>
      <c r="E21" s="114">
        <f ca="1">IF(INDIRECT($A21&amp;"!c36")=0,"",INDIRECT($A21&amp;"!"&amp;VLOOKUP(E$2,yearpos,2)))</f>
        <v>0</v>
      </c>
      <c r="F21" s="114">
        <f ca="1">IF(INDIRECT($A21&amp;"!c36")=0,"",INDIRECT($A21&amp;"!"&amp;VLOOKUP(F$2,yearpos,2)))</f>
        <v>0</v>
      </c>
      <c r="G21" s="114">
        <f ca="1">IF(INDIRECT($A21&amp;"!c36")=0,"",INDIRECT($A21&amp;"!"&amp;VLOOKUP(G$2,yearpos,2)))</f>
        <v>0</v>
      </c>
      <c r="H21" s="117">
        <f ca="1">IF(INDIRECT($A21&amp;"!c36")=0,"",INDIRECT($A21&amp;"!"&amp;VLOOKUP(H$2,yearpos,2)))</f>
        <v>8</v>
      </c>
      <c r="I21" s="114">
        <f ca="1">IF(INDIRECT($A21&amp;"!c36")=0,"",INDIRECT($A21&amp;"!"&amp;VLOOKUP(I$2,yearpos,2)))</f>
        <v>0</v>
      </c>
      <c r="L21" s="43" t="str">
        <f>A21</f>
        <v>Japan</v>
      </c>
      <c r="M21" s="43">
        <f aca="true" ca="1" t="shared" si="15" ref="M21:T21">IF(INDIRECT($A21&amp;"!c36")=0,"",M20+B21)</f>
        <v>281</v>
      </c>
      <c r="N21" s="43">
        <f ca="1" t="shared" si="15"/>
        <v>257</v>
      </c>
      <c r="O21" s="43">
        <f ca="1" t="shared" si="15"/>
        <v>216</v>
      </c>
      <c r="P21" s="43">
        <f ca="1" t="shared" si="15"/>
        <v>205</v>
      </c>
      <c r="Q21" s="43">
        <f ca="1" t="shared" si="15"/>
        <v>163</v>
      </c>
      <c r="R21" s="43">
        <f ca="1" t="shared" si="15"/>
        <v>130</v>
      </c>
      <c r="S21" s="43">
        <f ca="1" t="shared" si="15"/>
        <v>133</v>
      </c>
      <c r="T21" s="43">
        <f ca="1" t="shared" si="15"/>
        <v>140</v>
      </c>
      <c r="AC21" s="47"/>
      <c r="AD21" s="47"/>
    </row>
    <row r="22" spans="1:37" ht="24" customHeight="1">
      <c r="A22" s="67" t="s">
        <v>13</v>
      </c>
      <c r="B22" s="96">
        <f ca="1">IF(INDIRECT($A22&amp;"!c36")=0,"",INDIRECT($A22&amp;"!"&amp;VLOOKUP(B$2,yearpos,2)))</f>
        <v>9</v>
      </c>
      <c r="C22" s="96">
        <f ca="1">IF(INDIRECT($A22&amp;"!c36")=0,"",INDIRECT($A22&amp;"!"&amp;VLOOKUP(C$2,yearpos,2)))</f>
        <v>10</v>
      </c>
      <c r="D22" s="114">
        <f ca="1">IF(INDIRECT($A22&amp;"!c36")=0,"",INDIRECT($A22&amp;"!"&amp;VLOOKUP(D$2,yearpos,2)))</f>
        <v>0</v>
      </c>
      <c r="E22" s="114">
        <f ca="1">IF(INDIRECT($A22&amp;"!c36")=0,"",INDIRECT($A22&amp;"!"&amp;VLOOKUP(E$2,yearpos,2)))</f>
        <v>0</v>
      </c>
      <c r="F22" s="118">
        <f ca="1">IF(INDIRECT($A22&amp;"!c36")=0,"",INDIRECT($A22&amp;"!"&amp;VLOOKUP(F$2,yearpos,2)))</f>
        <v>16</v>
      </c>
      <c r="G22" s="117">
        <f ca="1">IF(INDIRECT($A22&amp;"!c36")=0,"",INDIRECT($A22&amp;"!"&amp;VLOOKUP(G$2,yearpos,2)))</f>
        <v>14</v>
      </c>
      <c r="H22" s="116">
        <f ca="1">IF(INDIRECT($A22&amp;"!c36")=0,"",INDIRECT($A22&amp;"!"&amp;VLOOKUP(H$2,yearpos,2)))</f>
        <v>20</v>
      </c>
      <c r="I22" s="96">
        <f ca="1">IF(INDIRECT($A22&amp;"!c36")=0,"",INDIRECT($A22&amp;"!"&amp;VLOOKUP(I$2,yearpos,2)))</f>
        <v>10</v>
      </c>
      <c r="L22" s="43" t="str">
        <f t="shared" si="3"/>
        <v>Brazil</v>
      </c>
      <c r="M22" s="43">
        <f aca="true" ca="1" t="shared" si="16" ref="M22:T22">IF(INDIRECT($A22&amp;"!c36")=0,"",M21+B22)</f>
        <v>290</v>
      </c>
      <c r="N22" s="43">
        <f ca="1" t="shared" si="16"/>
        <v>267</v>
      </c>
      <c r="O22" s="43">
        <f ca="1" t="shared" si="16"/>
        <v>216</v>
      </c>
      <c r="P22" s="43">
        <f ca="1" t="shared" si="16"/>
        <v>205</v>
      </c>
      <c r="Q22" s="43">
        <f ca="1" t="shared" si="16"/>
        <v>179</v>
      </c>
      <c r="R22" s="43">
        <f ca="1" t="shared" si="16"/>
        <v>144</v>
      </c>
      <c r="S22" s="43">
        <f ca="1" t="shared" si="16"/>
        <v>153</v>
      </c>
      <c r="T22" s="43">
        <f ca="1" t="shared" si="16"/>
        <v>150</v>
      </c>
      <c r="AC22" s="47"/>
      <c r="AD22" s="47"/>
      <c r="AG22" s="46"/>
      <c r="AH22" s="46"/>
      <c r="AI22" s="46"/>
      <c r="AJ22" s="46"/>
      <c r="AK22" s="46"/>
    </row>
    <row r="23" spans="1:30" ht="24" customHeight="1">
      <c r="A23" s="67" t="s">
        <v>107</v>
      </c>
      <c r="B23" s="117">
        <f ca="1">IF(INDIRECT($A23&amp;"!c36")=0,"",INDIRECT($A23&amp;"!"&amp;VLOOKUP(B$2,yearpos,2)))</f>
        <v>16</v>
      </c>
      <c r="C23" s="117">
        <f ca="1">IF(INDIRECT($A23&amp;"!c36")=0,"",INDIRECT($A23&amp;"!"&amp;VLOOKUP(C$2,yearpos,2)))</f>
        <v>16</v>
      </c>
      <c r="D23" s="117">
        <f ca="1">IF(INDIRECT($A23&amp;"!c36")=0,"",INDIRECT($A23&amp;"!"&amp;VLOOKUP(D$2,yearpos,2)))</f>
        <v>16</v>
      </c>
      <c r="E23" s="114">
        <f ca="1">IF(INDIRECT($A23&amp;"!c36")=0,"",INDIRECT($A23&amp;"!"&amp;VLOOKUP(E$2,yearpos,2)))</f>
        <v>0</v>
      </c>
      <c r="F23" s="116">
        <f ca="1">IF(INDIRECT($A23&amp;"!c36")=0,"",INDIRECT($A23&amp;"!"&amp;VLOOKUP(F$2,yearpos,2)))</f>
        <v>20</v>
      </c>
      <c r="G23" s="117">
        <f ca="1">IF(INDIRECT($A23&amp;"!c36")=0,"",INDIRECT($A23&amp;"!"&amp;VLOOKUP(G$2,yearpos,2)))</f>
        <v>16</v>
      </c>
      <c r="H23" s="96">
        <f ca="1">IF(INDIRECT($A23&amp;"!c36")=0,"",INDIRECT($A23&amp;"!"&amp;VLOOKUP(H$2,yearpos,2)))</f>
        <v>10</v>
      </c>
      <c r="I23" s="114">
        <f ca="1">IF(INDIRECT($A23&amp;"!c36")=0,"",INDIRECT($A23&amp;"!"&amp;VLOOKUP(I$2,yearpos,2)))</f>
        <v>0</v>
      </c>
      <c r="L23" s="43" t="str">
        <f t="shared" si="3"/>
        <v>AbuDhabi</v>
      </c>
      <c r="M23" s="43">
        <f ca="1">IF(INDIRECT($A23&amp;"!c36")=0,"",M22+B23)</f>
        <v>306</v>
      </c>
      <c r="N23" s="43">
        <f ca="1">IF(INDIRECT($A23&amp;"!c36")=0,"",N22+C23)</f>
        <v>283</v>
      </c>
      <c r="O23" s="43">
        <f ca="1">IF(INDIRECT($A23&amp;"!c36")=0,"",O22+D23)</f>
        <v>232</v>
      </c>
      <c r="P23" s="43">
        <f ca="1">IF(INDIRECT($A23&amp;"!c36")=0,"",P22+E23)</f>
        <v>205</v>
      </c>
      <c r="Q23" s="43">
        <f ca="1">IF(INDIRECT($A23&amp;"!c36")=0,"",Q22+F23)</f>
        <v>199</v>
      </c>
      <c r="R23" s="43">
        <f ca="1">IF(INDIRECT($A23&amp;"!c36")=0,"",R22+G23)</f>
        <v>160</v>
      </c>
      <c r="S23" s="43">
        <f ca="1">IF(INDIRECT($A23&amp;"!c36")=0,"",S22+H23)</f>
        <v>163</v>
      </c>
      <c r="T23" s="43">
        <f ca="1">IF(INDIRECT($A23&amp;"!c36")=0,"",T22+I23)</f>
        <v>150</v>
      </c>
      <c r="AC23" s="47"/>
      <c r="AD23" s="47"/>
    </row>
    <row r="24" spans="1:20" ht="24" customHeight="1">
      <c r="A24" s="67" t="s">
        <v>69</v>
      </c>
      <c r="B24" s="96">
        <f ca="1">IF(INDIRECT($A24&amp;"!c36")=0,"",INDIRECT($A24&amp;"!"&amp;VLOOKUP(B$2,yearpos,2)))</f>
        <v>20</v>
      </c>
      <c r="C24" s="96">
        <f ca="1">IF(INDIRECT($A24&amp;"!c36")=0,"",INDIRECT($A24&amp;"!"&amp;VLOOKUP(C$2,yearpos,2)))</f>
        <v>20</v>
      </c>
      <c r="D24" s="96">
        <f ca="1">IF(INDIRECT($A24&amp;"!c36")=0,"",INDIRECT($A24&amp;"!"&amp;VLOOKUP(D$2,yearpos,2)))</f>
        <v>20</v>
      </c>
      <c r="E24" s="96">
        <f ca="1">IF(INDIRECT($A24&amp;"!c36")=0,"",INDIRECT($A24&amp;"!"&amp;VLOOKUP(E$2,yearpos,2)))</f>
        <v>20</v>
      </c>
      <c r="F24" s="96">
        <f ca="1">IF(INDIRECT($A24&amp;"!c36")=0,"",INDIRECT($A24&amp;"!"&amp;VLOOKUP(F$2,yearpos,2)))</f>
        <v>20</v>
      </c>
      <c r="G24" s="96">
        <f ca="1">IF(INDIRECT($A24&amp;"!c36")=0,"",INDIRECT($A24&amp;"!"&amp;VLOOKUP(G$2,yearpos,2)))</f>
        <v>20</v>
      </c>
      <c r="H24" s="114">
        <f ca="1">IF(INDIRECT($A24&amp;"!c36")=0,"",INDIRECT($A24&amp;"!"&amp;VLOOKUP(H$2,yearpos,2)))</f>
        <v>0</v>
      </c>
      <c r="I24" s="96">
        <f ca="1">IF(INDIRECT($A24&amp;"!c36")=0,"",INDIRECT($A24&amp;"!"&amp;VLOOKUP(I$2,yearpos,2)))</f>
        <v>10</v>
      </c>
      <c r="L24" s="43" t="str">
        <f t="shared" si="3"/>
        <v>Bonus4</v>
      </c>
      <c r="M24" s="43">
        <f ca="1">IF(INDIRECT($A24&amp;"!c36")=0,"",M23+B24)</f>
        <v>326</v>
      </c>
      <c r="N24" s="43">
        <f ca="1">IF(INDIRECT($A24&amp;"!c36")=0,"",N23+C24)</f>
        <v>303</v>
      </c>
      <c r="O24" s="43">
        <f ca="1">IF(INDIRECT($A24&amp;"!c36")=0,"",O23+D24)</f>
        <v>252</v>
      </c>
      <c r="P24" s="43">
        <f ca="1">IF(INDIRECT($A24&amp;"!c36")=0,"",P23+E24)</f>
        <v>225</v>
      </c>
      <c r="Q24" s="43">
        <f ca="1">IF(INDIRECT($A24&amp;"!c36")=0,"",Q23+F24)</f>
        <v>219</v>
      </c>
      <c r="R24" s="43">
        <f ca="1">IF(INDIRECT($A24&amp;"!c36")=0,"",R23+G24)</f>
        <v>180</v>
      </c>
      <c r="S24" s="43">
        <f ca="1">IF(INDIRECT($A24&amp;"!c36")=0,"",S23+H24)</f>
        <v>163</v>
      </c>
      <c r="T24" s="43">
        <f ca="1">IF(INDIRECT($A24&amp;"!c36")=0,"",T23+I24)</f>
        <v>160</v>
      </c>
    </row>
    <row r="25" spans="1:37" s="46" customFormat="1" ht="35.25" customHeight="1">
      <c r="A25" s="68" t="str">
        <f aca="true" t="shared" si="17" ref="A25:I25">A2</f>
        <v>Team</v>
      </c>
      <c r="B25" s="68" t="str">
        <f t="shared" si="17"/>
        <v>HamsterTron</v>
      </c>
      <c r="C25" s="68" t="str">
        <f t="shared" si="17"/>
        <v>CoDWorTH</v>
      </c>
      <c r="D25" s="68" t="str">
        <f t="shared" si="17"/>
        <v>The Pits</v>
      </c>
      <c r="E25" s="68" t="str">
        <f t="shared" si="17"/>
        <v>Payntrix Racing</v>
      </c>
      <c r="F25" s="68" t="str">
        <f t="shared" si="17"/>
        <v>ARSS</v>
      </c>
      <c r="G25" s="68" t="str">
        <f t="shared" si="17"/>
        <v>The Istanbul Connection</v>
      </c>
      <c r="H25" s="68" t="str">
        <f t="shared" si="17"/>
        <v>Clock Watchers</v>
      </c>
      <c r="I25" s="68" t="str">
        <f t="shared" si="17"/>
        <v>CJ Racing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AC25" s="43"/>
      <c r="AD25" s="43"/>
      <c r="AG25" s="43"/>
      <c r="AH25" s="43"/>
      <c r="AI25" s="43"/>
      <c r="AJ25" s="43"/>
      <c r="AK25" s="43"/>
    </row>
    <row r="26" spans="1:9" ht="24" customHeight="1" thickBot="1">
      <c r="A26" s="69" t="s">
        <v>14</v>
      </c>
      <c r="B26" s="69">
        <f aca="true" t="shared" si="18" ref="B26:I26">IF(B2&lt;&gt;"",SUM(B4:B24),"")</f>
        <v>326</v>
      </c>
      <c r="C26" s="69">
        <f t="shared" si="18"/>
        <v>303</v>
      </c>
      <c r="D26" s="69">
        <f t="shared" si="18"/>
        <v>252</v>
      </c>
      <c r="E26" s="69">
        <f t="shared" si="18"/>
        <v>225</v>
      </c>
      <c r="F26" s="69">
        <f t="shared" si="18"/>
        <v>219</v>
      </c>
      <c r="G26" s="69">
        <f t="shared" si="18"/>
        <v>180</v>
      </c>
      <c r="H26" s="69">
        <f t="shared" si="18"/>
        <v>163</v>
      </c>
      <c r="I26" s="69">
        <f t="shared" si="18"/>
        <v>160</v>
      </c>
    </row>
    <row r="27" ht="24" customHeight="1"/>
    <row r="31" spans="29:30" ht="12.75">
      <c r="AC31" s="46"/>
      <c r="AD31" s="46"/>
    </row>
  </sheetData>
  <sheetProtection selectLockedCells="1"/>
  <mergeCells count="11">
    <mergeCell ref="W1:W3"/>
    <mergeCell ref="R1:R3"/>
    <mergeCell ref="U1:U3"/>
    <mergeCell ref="V1:V3"/>
    <mergeCell ref="S1:S3"/>
    <mergeCell ref="T1:T3"/>
    <mergeCell ref="Q1:Q3"/>
    <mergeCell ref="M1:M3"/>
    <mergeCell ref="N1:N3"/>
    <mergeCell ref="O1:O3"/>
    <mergeCell ref="P1:P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C1">
      <selection activeCell="C15" sqref="C15"/>
    </sheetView>
  </sheetViews>
  <sheetFormatPr defaultColWidth="9.140625" defaultRowHeight="12.75"/>
  <cols>
    <col min="1" max="1" width="10.00390625" style="0" hidden="1" customWidth="1"/>
    <col min="2" max="2" width="12.28125" style="0" hidden="1" customWidth="1"/>
    <col min="3" max="3" width="12.7109375" style="0" customWidth="1"/>
    <col min="4" max="4" width="23.57421875" style="1" bestFit="1" customWidth="1"/>
    <col min="5" max="20" width="6.28125" style="1" customWidth="1"/>
  </cols>
  <sheetData>
    <row r="2" spans="3:8" ht="12.75">
      <c r="C2" s="3"/>
      <c r="E2" s="198"/>
      <c r="F2" s="198"/>
      <c r="G2" s="198"/>
      <c r="H2" s="198"/>
    </row>
    <row r="3" spans="3:8" ht="12.75">
      <c r="C3" s="3"/>
      <c r="E3" s="199"/>
      <c r="F3" s="199"/>
      <c r="G3" s="199"/>
      <c r="H3" s="199"/>
    </row>
    <row r="4" spans="3:8" s="1" customFormat="1" ht="12.75">
      <c r="C4" s="3"/>
      <c r="E4" s="200"/>
      <c r="F4" s="200"/>
      <c r="G4" s="200"/>
      <c r="H4" s="200"/>
    </row>
    <row r="5" spans="3:8" ht="12.75">
      <c r="C5" s="3"/>
      <c r="E5" s="200"/>
      <c r="F5" s="200"/>
      <c r="G5" s="200"/>
      <c r="H5" s="200"/>
    </row>
    <row r="8" ht="13.5" thickBot="1"/>
    <row r="9" spans="3:20" s="2" customFormat="1" ht="27.75" customHeight="1" thickBot="1">
      <c r="C9" s="9" t="s">
        <v>18</v>
      </c>
      <c r="D9" s="10"/>
      <c r="E9" s="195" t="str">
        <f>'Bonus 2009'!AC1</f>
        <v>The Istanbul Connection</v>
      </c>
      <c r="F9" s="196"/>
      <c r="G9" s="195" t="str">
        <f>'Bonus 2009'!AE1</f>
        <v>CJ Racing</v>
      </c>
      <c r="H9" s="196"/>
      <c r="I9" s="195" t="str">
        <f>'Bonus 2009'!AG1</f>
        <v>The Pits</v>
      </c>
      <c r="J9" s="196"/>
      <c r="K9" s="195" t="str">
        <f>'Bonus 2009'!AI1</f>
        <v>Payntrix Racing</v>
      </c>
      <c r="L9" s="196"/>
      <c r="M9" s="195" t="str">
        <f>'Bonus 2009'!AK1</f>
        <v>Clock Watchers</v>
      </c>
      <c r="N9" s="196"/>
      <c r="O9" s="195" t="str">
        <f>'Bonus 2009'!AM1</f>
        <v>CoDWorTH</v>
      </c>
      <c r="P9" s="196"/>
      <c r="Q9" s="195" t="str">
        <f>'Bonus 2009'!AO1</f>
        <v>ARSS</v>
      </c>
      <c r="R9" s="196"/>
      <c r="S9" s="195" t="str">
        <f>'Bonus 2009'!AQ1</f>
        <v>HamsterTron</v>
      </c>
      <c r="T9" s="196"/>
    </row>
    <row r="10" spans="3:20" ht="13.5" thickBot="1">
      <c r="C10" s="32"/>
      <c r="D10" s="24"/>
      <c r="E10" s="33" t="s">
        <v>16</v>
      </c>
      <c r="F10" s="34" t="s">
        <v>17</v>
      </c>
      <c r="G10" s="35" t="s">
        <v>16</v>
      </c>
      <c r="H10" s="36" t="s">
        <v>17</v>
      </c>
      <c r="I10" s="33" t="s">
        <v>16</v>
      </c>
      <c r="J10" s="34" t="s">
        <v>17</v>
      </c>
      <c r="K10" s="35" t="s">
        <v>16</v>
      </c>
      <c r="L10" s="36" t="s">
        <v>17</v>
      </c>
      <c r="M10" s="33" t="s">
        <v>16</v>
      </c>
      <c r="N10" s="34" t="s">
        <v>17</v>
      </c>
      <c r="O10" s="33" t="s">
        <v>16</v>
      </c>
      <c r="P10" s="34" t="s">
        <v>17</v>
      </c>
      <c r="Q10" s="33" t="s">
        <v>16</v>
      </c>
      <c r="R10" s="34" t="s">
        <v>17</v>
      </c>
      <c r="S10" s="33" t="s">
        <v>16</v>
      </c>
      <c r="T10" s="34" t="s">
        <v>17</v>
      </c>
    </row>
    <row r="11" spans="1:20" ht="25.5" customHeight="1">
      <c r="A11">
        <v>10</v>
      </c>
      <c r="C11" s="37" t="s">
        <v>121</v>
      </c>
      <c r="D11" s="38" t="s">
        <v>70</v>
      </c>
      <c r="E11" s="92" t="str">
        <f>'Bonus 2009'!AC2</f>
        <v>Mas</v>
      </c>
      <c r="F11" s="93">
        <f aca="true" t="shared" si="0" ref="F11:F16">IF((IF($C11=E11,$A11,0))=0,"",IF($C11=E11,$A11,0))</f>
      </c>
      <c r="G11" s="92" t="str">
        <f>'Bonus 2009'!AE2</f>
        <v>Ham</v>
      </c>
      <c r="H11" s="93">
        <f aca="true" t="shared" si="1" ref="H11:H16">IF((IF($C11=G11,$A11,0))=0,"",IF($C11=G11,$A11,0))</f>
      </c>
      <c r="I11" s="92" t="str">
        <f>'Bonus 2009'!AG2</f>
        <v>Rai</v>
      </c>
      <c r="J11" s="93">
        <f aca="true" t="shared" si="2" ref="J11:J16">IF((IF($C11=I11,$A11,0))=0,"",IF($C11=I11,$A11,0))</f>
      </c>
      <c r="K11" s="92" t="str">
        <f>'Bonus 2009'!AI2</f>
        <v>Mas</v>
      </c>
      <c r="L11" s="93">
        <f aca="true" t="shared" si="3" ref="L11:L16">IF((IF($C11=K11,$A11,0))=0,"",IF($C11=K11,$A11,0))</f>
      </c>
      <c r="M11" s="92" t="str">
        <f>'Bonus 2009'!AK2</f>
        <v>Mas</v>
      </c>
      <c r="N11" s="93">
        <f aca="true" t="shared" si="4" ref="N11:N16">IF((IF($C11=M11,$A11,0))=0,"",IF($C11=M11,$A11,0))</f>
      </c>
      <c r="O11" s="92" t="str">
        <f>'Bonus 2009'!AM2</f>
        <v>Ham</v>
      </c>
      <c r="P11" s="93">
        <f aca="true" t="shared" si="5" ref="P11:P16">IF((IF($C11=O11,$A11,0))=0,"",IF($C11=O11,$A11,0))</f>
      </c>
      <c r="Q11" s="92" t="str">
        <f>'Bonus 2009'!AO2</f>
        <v>Rai</v>
      </c>
      <c r="R11" s="93">
        <f aca="true" t="shared" si="6" ref="R11:R16">IF((IF($C11=Q11,$A11,0))=0,"",IF($C11=Q11,$A11,0))</f>
      </c>
      <c r="S11" s="92" t="str">
        <f>'Bonus 2009'!AQ2</f>
        <v>Rai</v>
      </c>
      <c r="T11" s="93">
        <f aca="true" t="shared" si="7" ref="T11:T16">IF((IF($C11=S11,$A11,0))=0,"",IF($C11=S11,$A11,0))</f>
      </c>
    </row>
    <row r="12" spans="1:20" ht="25.5" customHeight="1">
      <c r="A12">
        <v>10</v>
      </c>
      <c r="C12" s="39" t="s">
        <v>125</v>
      </c>
      <c r="D12" s="40" t="s">
        <v>71</v>
      </c>
      <c r="E12" s="92" t="str">
        <f>'Bonus 2009'!AC3</f>
        <v>Fer</v>
      </c>
      <c r="F12" s="93">
        <f t="shared" si="0"/>
      </c>
      <c r="G12" s="92" t="str">
        <f>'Bonus 2009'!AE3</f>
        <v>Fer</v>
      </c>
      <c r="H12" s="93">
        <f t="shared" si="1"/>
      </c>
      <c r="I12" s="92" t="str">
        <f>'Bonus 2009'!AG3</f>
        <v>Fer</v>
      </c>
      <c r="J12" s="93">
        <f t="shared" si="2"/>
      </c>
      <c r="K12" s="92" t="str">
        <f>'Bonus 2009'!AI3</f>
        <v>Mcl</v>
      </c>
      <c r="L12" s="93">
        <f t="shared" si="3"/>
      </c>
      <c r="M12" s="92" t="str">
        <f>'Bonus 2009'!AK3</f>
        <v>Fer</v>
      </c>
      <c r="N12" s="93">
        <f t="shared" si="4"/>
      </c>
      <c r="O12" s="92" t="str">
        <f>'Bonus 2009'!AM3</f>
        <v>Mcl</v>
      </c>
      <c r="P12" s="93">
        <f t="shared" si="5"/>
      </c>
      <c r="Q12" s="92" t="str">
        <f>'Bonus 2009'!AO3</f>
        <v>Fer</v>
      </c>
      <c r="R12" s="93">
        <f t="shared" si="6"/>
      </c>
      <c r="S12" s="92" t="str">
        <f>'Bonus 2009'!AQ3</f>
        <v>Fer</v>
      </c>
      <c r="T12" s="93">
        <f t="shared" si="7"/>
      </c>
    </row>
    <row r="13" spans="1:20" ht="25.5" customHeight="1">
      <c r="A13">
        <v>10</v>
      </c>
      <c r="C13" s="39" t="s">
        <v>121</v>
      </c>
      <c r="D13" s="40" t="s">
        <v>72</v>
      </c>
      <c r="E13" s="92" t="str">
        <f>'Bonus 2009'!AC4</f>
        <v>But</v>
      </c>
      <c r="F13" s="93">
        <f t="shared" si="0"/>
        <v>10</v>
      </c>
      <c r="G13" s="92" t="str">
        <f>'Bonus 2009'!AE4</f>
        <v>Nak</v>
      </c>
      <c r="H13" s="93">
        <f t="shared" si="1"/>
      </c>
      <c r="I13" s="92" t="str">
        <f>'Bonus 2009'!AG4</f>
        <v>But</v>
      </c>
      <c r="J13" s="93">
        <f t="shared" si="2"/>
        <v>10</v>
      </c>
      <c r="K13" s="92" t="str">
        <f>'Bonus 2009'!AI4</f>
        <v>But</v>
      </c>
      <c r="L13" s="93">
        <f t="shared" si="3"/>
        <v>10</v>
      </c>
      <c r="M13" s="92" t="str">
        <f>'Bonus 2009'!AK4</f>
        <v>Vet</v>
      </c>
      <c r="N13" s="93">
        <f t="shared" si="4"/>
      </c>
      <c r="O13" s="92" t="str">
        <f>'Bonus 2009'!AM4</f>
        <v>But</v>
      </c>
      <c r="P13" s="93">
        <f t="shared" si="5"/>
        <v>10</v>
      </c>
      <c r="Q13" s="92" t="str">
        <f>'Bonus 2009'!AO4</f>
        <v>But</v>
      </c>
      <c r="R13" s="93">
        <f t="shared" si="6"/>
        <v>10</v>
      </c>
      <c r="S13" s="92" t="str">
        <f>'Bonus 2009'!AQ4</f>
        <v>But</v>
      </c>
      <c r="T13" s="93">
        <f t="shared" si="7"/>
        <v>10</v>
      </c>
    </row>
    <row r="14" spans="1:20" ht="25.5" customHeight="1">
      <c r="A14">
        <v>10</v>
      </c>
      <c r="C14" s="39" t="s">
        <v>125</v>
      </c>
      <c r="D14" s="40" t="s">
        <v>32</v>
      </c>
      <c r="E14" s="92" t="str">
        <f>'Bonus 2009'!AC5</f>
        <v>Brawn</v>
      </c>
      <c r="F14" s="93">
        <f t="shared" si="0"/>
        <v>10</v>
      </c>
      <c r="G14" s="92" t="str">
        <f>'Bonus 2009'!AE5</f>
        <v>Brawn</v>
      </c>
      <c r="H14" s="93">
        <f t="shared" si="1"/>
        <v>10</v>
      </c>
      <c r="I14" s="92" t="str">
        <f>'Bonus 2009'!AG5</f>
        <v>Brawn</v>
      </c>
      <c r="J14" s="93">
        <f t="shared" si="2"/>
        <v>10</v>
      </c>
      <c r="K14" s="92" t="str">
        <f>'Bonus 2009'!AI5</f>
        <v>Brawn</v>
      </c>
      <c r="L14" s="93">
        <f t="shared" si="3"/>
        <v>10</v>
      </c>
      <c r="M14" s="92" t="str">
        <f>'Bonus 2009'!AK5</f>
        <v>Toro Ros</v>
      </c>
      <c r="N14" s="93">
        <f t="shared" si="4"/>
      </c>
      <c r="O14" s="92" t="str">
        <f>'Bonus 2009'!AM5</f>
        <v>Brawn</v>
      </c>
      <c r="P14" s="93">
        <f t="shared" si="5"/>
        <v>10</v>
      </c>
      <c r="Q14" s="92" t="str">
        <f>'Bonus 2009'!AO5</f>
        <v>Brawn</v>
      </c>
      <c r="R14" s="93">
        <f t="shared" si="6"/>
        <v>10</v>
      </c>
      <c r="S14" s="92" t="str">
        <f>'Bonus 2009'!AQ5</f>
        <v>Brawn</v>
      </c>
      <c r="T14" s="93">
        <f t="shared" si="7"/>
        <v>10</v>
      </c>
    </row>
    <row r="15" spans="1:20" ht="25.5" customHeight="1">
      <c r="A15">
        <v>10</v>
      </c>
      <c r="C15" s="39"/>
      <c r="D15" s="40" t="s">
        <v>73</v>
      </c>
      <c r="E15" s="92" t="str">
        <f>'Bonus 2009'!AC6</f>
        <v>Mas</v>
      </c>
      <c r="F15" s="93">
        <f t="shared" si="0"/>
      </c>
      <c r="G15" s="92" t="str">
        <f>'Bonus 2009'!AE6</f>
        <v>Ham</v>
      </c>
      <c r="H15" s="93">
        <f t="shared" si="1"/>
      </c>
      <c r="I15" s="92" t="str">
        <f>'Bonus 2009'!AG6</f>
        <v>Rai</v>
      </c>
      <c r="J15" s="93">
        <f t="shared" si="2"/>
      </c>
      <c r="K15" s="92" t="str">
        <f>'Bonus 2009'!AI6</f>
        <v>Ham</v>
      </c>
      <c r="L15" s="93">
        <f t="shared" si="3"/>
      </c>
      <c r="M15" s="92" t="str">
        <f>'Bonus 2009'!AK6</f>
        <v>Ham</v>
      </c>
      <c r="N15" s="93">
        <f t="shared" si="4"/>
      </c>
      <c r="O15" s="92" t="str">
        <f>'Bonus 2009'!AM6</f>
        <v>Ham</v>
      </c>
      <c r="P15" s="93">
        <f t="shared" si="5"/>
      </c>
      <c r="Q15" s="92" t="str">
        <f>'Bonus 2009'!AO6</f>
        <v>Rai</v>
      </c>
      <c r="R15" s="93">
        <f t="shared" si="6"/>
      </c>
      <c r="S15" s="92" t="str">
        <f>'Bonus 2009'!AQ6</f>
        <v>But</v>
      </c>
      <c r="T15" s="93">
        <f t="shared" si="7"/>
      </c>
    </row>
    <row r="16" spans="1:20" ht="25.5" customHeight="1" thickBot="1">
      <c r="A16">
        <v>10</v>
      </c>
      <c r="C16" s="41"/>
      <c r="D16" s="42" t="s">
        <v>74</v>
      </c>
      <c r="E16" s="92" t="str">
        <f>'Bonus 2009'!AC7</f>
        <v>Mas</v>
      </c>
      <c r="F16" s="94">
        <f t="shared" si="0"/>
      </c>
      <c r="G16" s="92" t="str">
        <f>'Bonus 2009'!AE7</f>
        <v>Ham</v>
      </c>
      <c r="H16" s="94">
        <f t="shared" si="1"/>
      </c>
      <c r="I16" s="92" t="str">
        <f>'Bonus 2009'!AG7</f>
        <v>Rai</v>
      </c>
      <c r="J16" s="94">
        <f t="shared" si="2"/>
      </c>
      <c r="K16" s="92" t="str">
        <f>'Bonus 2009'!AI7</f>
        <v>Mas</v>
      </c>
      <c r="L16" s="94">
        <f t="shared" si="3"/>
      </c>
      <c r="M16" s="92" t="str">
        <f>'Bonus 2009'!AK7</f>
        <v>Mas</v>
      </c>
      <c r="N16" s="94">
        <f t="shared" si="4"/>
      </c>
      <c r="O16" s="92" t="str">
        <f>'Bonus 2009'!AM7</f>
        <v>Ham</v>
      </c>
      <c r="P16" s="94">
        <f t="shared" si="5"/>
      </c>
      <c r="Q16" s="92" t="str">
        <f>'Bonus 2009'!AO7</f>
        <v>Rai</v>
      </c>
      <c r="R16" s="94">
        <f t="shared" si="6"/>
      </c>
      <c r="S16" s="92" t="str">
        <f>'Bonus 2009'!AQ7</f>
        <v>Rai</v>
      </c>
      <c r="T16" s="94">
        <f t="shared" si="7"/>
      </c>
    </row>
    <row r="17" spans="3:20" ht="12.75" hidden="1">
      <c r="C17" s="28"/>
      <c r="D17" s="11"/>
      <c r="E17" s="30"/>
      <c r="F17" s="12"/>
      <c r="G17" s="30"/>
      <c r="H17" s="12"/>
      <c r="I17" s="30"/>
      <c r="J17" s="12"/>
      <c r="K17" s="30"/>
      <c r="L17" s="12"/>
      <c r="M17" s="30"/>
      <c r="N17" s="12"/>
      <c r="O17" s="30"/>
      <c r="P17" s="12"/>
      <c r="Q17" s="30"/>
      <c r="R17" s="12"/>
      <c r="S17" s="30"/>
      <c r="T17" s="12"/>
    </row>
    <row r="18" spans="3:20" ht="12.75" hidden="1">
      <c r="C18" s="28"/>
      <c r="D18" s="11"/>
      <c r="E18" s="30"/>
      <c r="F18" s="12"/>
      <c r="G18" s="30"/>
      <c r="H18" s="12"/>
      <c r="I18" s="30"/>
      <c r="J18" s="12"/>
      <c r="K18" s="30"/>
      <c r="L18" s="12"/>
      <c r="M18" s="30"/>
      <c r="N18" s="12"/>
      <c r="O18" s="30"/>
      <c r="P18" s="12"/>
      <c r="Q18" s="30"/>
      <c r="R18" s="12"/>
      <c r="S18" s="30"/>
      <c r="T18" s="12"/>
    </row>
    <row r="19" spans="3:20" ht="12.75" hidden="1">
      <c r="C19" s="13"/>
      <c r="D19" s="11"/>
      <c r="E19" s="5"/>
      <c r="F19" s="12"/>
      <c r="G19" s="5"/>
      <c r="H19" s="12"/>
      <c r="I19" s="5"/>
      <c r="J19" s="12"/>
      <c r="K19" s="5"/>
      <c r="L19" s="12"/>
      <c r="M19" s="5"/>
      <c r="N19" s="12"/>
      <c r="O19" s="5"/>
      <c r="P19" s="12"/>
      <c r="Q19" s="5"/>
      <c r="R19" s="12"/>
      <c r="S19" s="5"/>
      <c r="T19" s="12"/>
    </row>
    <row r="20" spans="3:20" ht="12.75" hidden="1">
      <c r="C20" s="28"/>
      <c r="D20" s="11"/>
      <c r="E20" s="30"/>
      <c r="F20" s="12"/>
      <c r="G20" s="30"/>
      <c r="H20" s="12"/>
      <c r="I20" s="30"/>
      <c r="J20" s="12"/>
      <c r="K20" s="30"/>
      <c r="L20" s="12"/>
      <c r="M20" s="30"/>
      <c r="N20" s="12"/>
      <c r="O20" s="30"/>
      <c r="P20" s="12"/>
      <c r="Q20" s="30"/>
      <c r="R20" s="12"/>
      <c r="S20" s="30"/>
      <c r="T20" s="12"/>
    </row>
    <row r="21" spans="3:20" ht="12.75" hidden="1">
      <c r="C21" s="13"/>
      <c r="D21" s="11"/>
      <c r="E21" s="5"/>
      <c r="F21" s="12"/>
      <c r="G21" s="5"/>
      <c r="H21" s="12"/>
      <c r="I21" s="5"/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/>
    </row>
    <row r="22" spans="3:20" ht="13.5" hidden="1" thickBot="1">
      <c r="C22" s="29"/>
      <c r="D22" s="11"/>
      <c r="E22" s="31"/>
      <c r="F22" s="14"/>
      <c r="G22" s="31"/>
      <c r="H22" s="14"/>
      <c r="I22" s="31"/>
      <c r="J22" s="14"/>
      <c r="K22" s="31"/>
      <c r="L22" s="14"/>
      <c r="M22" s="31"/>
      <c r="N22" s="14"/>
      <c r="O22" s="31"/>
      <c r="P22" s="14"/>
      <c r="Q22" s="31"/>
      <c r="R22" s="14"/>
      <c r="S22" s="31"/>
      <c r="T22" s="14"/>
    </row>
    <row r="23" spans="3:20" ht="12.75" hidden="1"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ht="12.75" hidden="1"/>
    <row r="25" spans="3:4" ht="13.5" thickBot="1">
      <c r="C25" s="15"/>
      <c r="D25"/>
    </row>
    <row r="26" ht="13.5" hidden="1" thickBot="1"/>
    <row r="27" ht="13.5" hidden="1" thickBot="1">
      <c r="D27"/>
    </row>
    <row r="28" ht="13.5" hidden="1" thickBot="1">
      <c r="D28"/>
    </row>
    <row r="29" ht="13.5" hidden="1" thickBot="1">
      <c r="D29"/>
    </row>
    <row r="30" ht="13.5" hidden="1" thickBot="1">
      <c r="D30"/>
    </row>
    <row r="31" ht="13.5" hidden="1" thickBot="1">
      <c r="D31"/>
    </row>
    <row r="32" ht="13.5" hidden="1" thickBot="1">
      <c r="D32"/>
    </row>
    <row r="33" ht="13.5" hidden="1" thickBot="1">
      <c r="D33"/>
    </row>
    <row r="34" ht="13.5" hidden="1" thickBot="1">
      <c r="D34"/>
    </row>
    <row r="35" ht="13.5" customHeight="1" hidden="1" thickBot="1">
      <c r="D35"/>
    </row>
    <row r="36" spans="3:20" ht="13.5" thickBot="1">
      <c r="C36" s="7">
        <f>IF(COUNTIF(C11:C16,"")&gt;2,0,1)</f>
        <v>1</v>
      </c>
      <c r="D36" s="8" t="s">
        <v>14</v>
      </c>
      <c r="E36" s="8"/>
      <c r="F36" s="25">
        <f>IF(SUM(F11:F22)=0,0,SUM(F11:F22))</f>
        <v>20</v>
      </c>
      <c r="G36" s="8"/>
      <c r="H36" s="25">
        <f>IF(SUM(H11:H22)=0,0,SUM(H11:H22))</f>
        <v>10</v>
      </c>
      <c r="I36" s="8"/>
      <c r="J36" s="25">
        <f>IF(SUM(J11:J22)=0,0,SUM(J11:J22))</f>
        <v>20</v>
      </c>
      <c r="K36" s="8"/>
      <c r="L36" s="25">
        <f>IF(SUM(L11:L22)=0,0,SUM(L11:L22))</f>
        <v>20</v>
      </c>
      <c r="M36" s="8"/>
      <c r="N36" s="25">
        <f>IF(SUM(N11:N22)=0,0,SUM(N11:N22))</f>
        <v>0</v>
      </c>
      <c r="O36" s="8"/>
      <c r="P36" s="25">
        <f>IF(SUM(P11:P22)=0,0,SUM(P11:P22))</f>
        <v>20</v>
      </c>
      <c r="Q36" s="8"/>
      <c r="R36" s="25">
        <f>IF(SUM(R11:R22)=0,0,SUM(R11:R22))</f>
        <v>20</v>
      </c>
      <c r="S36" s="8"/>
      <c r="T36" s="25">
        <f>IF(SUM(T11:T22)=0,0,SUM(T11:T22))</f>
        <v>20</v>
      </c>
    </row>
    <row r="37" ht="12.75">
      <c r="D37"/>
    </row>
    <row r="44" spans="11:20" ht="12.75">
      <c r="K44" s="197"/>
      <c r="L44" s="197"/>
      <c r="M44" s="197"/>
      <c r="N44" s="197"/>
      <c r="O44" s="197"/>
      <c r="P44" s="197"/>
      <c r="Q44" s="197"/>
      <c r="R44" s="197"/>
      <c r="S44" s="197"/>
      <c r="T44" s="197"/>
    </row>
    <row r="45" spans="11:20" ht="12.75">
      <c r="K45" s="197"/>
      <c r="L45" s="197"/>
      <c r="M45" s="197"/>
      <c r="N45" s="197"/>
      <c r="O45" s="197"/>
      <c r="P45" s="197"/>
      <c r="Q45" s="197"/>
      <c r="R45" s="197"/>
      <c r="S45" s="197"/>
      <c r="T45" s="197"/>
    </row>
    <row r="46" spans="11:20" ht="12.75">
      <c r="K46" s="197"/>
      <c r="L46" s="197"/>
      <c r="M46" s="197"/>
      <c r="N46" s="197"/>
      <c r="O46" s="197"/>
      <c r="P46" s="197"/>
      <c r="Q46" s="197"/>
      <c r="R46" s="197"/>
      <c r="S46" s="197"/>
      <c r="T46" s="197"/>
    </row>
    <row r="47" spans="11:20" ht="12.75">
      <c r="K47" s="197"/>
      <c r="L47" s="197"/>
      <c r="M47" s="197"/>
      <c r="N47" s="197"/>
      <c r="O47" s="197"/>
      <c r="P47" s="197"/>
      <c r="Q47" s="197"/>
      <c r="R47" s="197"/>
      <c r="S47" s="197"/>
      <c r="T47" s="197"/>
    </row>
  </sheetData>
  <sheetProtection selectLockedCells="1"/>
  <mergeCells count="16">
    <mergeCell ref="I9:J9"/>
    <mergeCell ref="K9:L9"/>
    <mergeCell ref="E2:H2"/>
    <mergeCell ref="E3:H3"/>
    <mergeCell ref="E4:H4"/>
    <mergeCell ref="E5:H5"/>
    <mergeCell ref="E9:F9"/>
    <mergeCell ref="G9:H9"/>
    <mergeCell ref="K45:T45"/>
    <mergeCell ref="K46:T46"/>
    <mergeCell ref="K47:T47"/>
    <mergeCell ref="K44:T44"/>
    <mergeCell ref="S9:T9"/>
    <mergeCell ref="Q9:R9"/>
    <mergeCell ref="O9:P9"/>
    <mergeCell ref="M9:N9"/>
  </mergeCells>
  <conditionalFormatting sqref="E11:E16 G11:G16 I11:I16 K11:K16 M11:M16 O11:O16 Q11:Q16 S11:S16">
    <cfRule type="expression" priority="1" dxfId="0" stopIfTrue="1">
      <formula>IF(F11="",0,1)</formula>
    </cfRule>
  </conditionalFormatting>
  <conditionalFormatting sqref="F11:F16 H11:H16 J11:J16 L11:L16 N11:N16 P11:P16 R11:R16 T11:T16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C1">
      <selection activeCell="F16" sqref="F16"/>
    </sheetView>
  </sheetViews>
  <sheetFormatPr defaultColWidth="6.00390625" defaultRowHeight="12.75"/>
  <cols>
    <col min="1" max="1" width="6.00390625" style="0" hidden="1" customWidth="1"/>
    <col min="2" max="2" width="14.14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121</v>
      </c>
      <c r="D11" s="59" t="str">
        <f>A11&amp;" ("&amp;B11&amp;")"</f>
        <v>1 (10)</v>
      </c>
      <c r="E11" s="53" t="s">
        <v>121</v>
      </c>
      <c r="F11" s="54">
        <f>IF((IF($C11=E11,$B11,0))=0,"",IF($C11=E11,$B11,0))</f>
        <v>10</v>
      </c>
      <c r="G11" s="53" t="s">
        <v>128</v>
      </c>
      <c r="H11" s="54">
        <f aca="true" t="shared" si="0" ref="H11:H18">IF((IF($C11=G11,$B11,0))=0,"",IF($C11=G11,$B11,0))</f>
      </c>
      <c r="I11" s="53" t="s">
        <v>121</v>
      </c>
      <c r="J11" s="54">
        <f aca="true" t="shared" si="1" ref="J11:J18">IF((IF($C11=I11,$B11,0))=0,"",IF($C11=I11,$B11,0))</f>
        <v>10</v>
      </c>
      <c r="K11" s="53" t="s">
        <v>121</v>
      </c>
      <c r="L11" s="54">
        <f aca="true" t="shared" si="2" ref="L11:L18">IF((IF($C11=K11,$B11,0))=0,"",IF($C11=K11,$B11,0))</f>
        <v>10</v>
      </c>
      <c r="M11" s="53" t="s">
        <v>121</v>
      </c>
      <c r="N11" s="54">
        <f aca="true" t="shared" si="3" ref="N11:P18">IF((IF($C11=M11,$B11,0))=0,"",IF($C11=M11,$B11,0))</f>
        <v>10</v>
      </c>
      <c r="O11" s="53" t="s">
        <v>121</v>
      </c>
      <c r="P11" s="54">
        <f t="shared" si="3"/>
        <v>10</v>
      </c>
      <c r="Q11" s="53" t="s">
        <v>132</v>
      </c>
      <c r="R11" s="54">
        <f aca="true" t="shared" si="4" ref="R11:T18">IF((IF($C11=Q11,$B11,0))=0,"",IF($C11=Q11,$B11,0))</f>
      </c>
      <c r="S11" s="53" t="s">
        <v>121</v>
      </c>
      <c r="T11" s="54">
        <f t="shared" si="4"/>
        <v>10</v>
      </c>
    </row>
    <row r="12" spans="1:20" ht="12.75" customHeight="1">
      <c r="A12">
        <v>2</v>
      </c>
      <c r="B12">
        <f>Points!A2</f>
        <v>8</v>
      </c>
      <c r="C12" s="58" t="s">
        <v>129</v>
      </c>
      <c r="D12" s="59" t="str">
        <f aca="true" t="shared" si="5" ref="D12:D32">A12&amp;" ("&amp;B12&amp;")"</f>
        <v>2 (8)</v>
      </c>
      <c r="E12" s="53" t="s">
        <v>123</v>
      </c>
      <c r="F12" s="54">
        <f aca="true" t="shared" si="6" ref="F12:F18">IF((IF($C12=E12,$B12,0))=0,"",IF($C12=E12,$B12,0))</f>
      </c>
      <c r="G12" s="53" t="s">
        <v>129</v>
      </c>
      <c r="H12" s="54">
        <f t="shared" si="0"/>
        <v>8</v>
      </c>
      <c r="I12" s="53" t="s">
        <v>129</v>
      </c>
      <c r="J12" s="54">
        <f t="shared" si="1"/>
        <v>8</v>
      </c>
      <c r="K12" s="53" t="s">
        <v>132</v>
      </c>
      <c r="L12" s="54">
        <f t="shared" si="2"/>
      </c>
      <c r="M12" s="53" t="s">
        <v>128</v>
      </c>
      <c r="N12" s="54">
        <f t="shared" si="3"/>
      </c>
      <c r="O12" s="53" t="s">
        <v>129</v>
      </c>
      <c r="P12" s="54">
        <f t="shared" si="3"/>
        <v>8</v>
      </c>
      <c r="Q12" s="53" t="s">
        <v>123</v>
      </c>
      <c r="R12" s="54">
        <f t="shared" si="4"/>
      </c>
      <c r="S12" s="53" t="s">
        <v>132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134</v>
      </c>
      <c r="D13" s="59" t="str">
        <f t="shared" si="5"/>
        <v>3 (6)</v>
      </c>
      <c r="E13" s="53" t="s">
        <v>129</v>
      </c>
      <c r="F13" s="54">
        <f t="shared" si="6"/>
      </c>
      <c r="G13" s="53" t="s">
        <v>117</v>
      </c>
      <c r="H13" s="54">
        <f t="shared" si="0"/>
      </c>
      <c r="I13" s="53" t="s">
        <v>132</v>
      </c>
      <c r="J13" s="54">
        <f t="shared" si="1"/>
      </c>
      <c r="K13" s="53" t="s">
        <v>122</v>
      </c>
      <c r="L13" s="54">
        <f t="shared" si="2"/>
      </c>
      <c r="M13" s="53" t="s">
        <v>129</v>
      </c>
      <c r="N13" s="54">
        <f t="shared" si="3"/>
      </c>
      <c r="O13" s="53" t="s">
        <v>134</v>
      </c>
      <c r="P13" s="54">
        <f t="shared" si="3"/>
        <v>6</v>
      </c>
      <c r="Q13" s="53" t="s">
        <v>121</v>
      </c>
      <c r="R13" s="54">
        <f t="shared" si="4"/>
      </c>
      <c r="S13" s="53" t="s">
        <v>123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132</v>
      </c>
      <c r="D14" s="59" t="str">
        <f t="shared" si="5"/>
        <v>4 (5)</v>
      </c>
      <c r="E14" s="53" t="s">
        <v>119</v>
      </c>
      <c r="F14" s="54">
        <f t="shared" si="6"/>
      </c>
      <c r="G14" s="53" t="s">
        <v>121</v>
      </c>
      <c r="H14" s="54">
        <f t="shared" si="0"/>
      </c>
      <c r="I14" s="53" t="s">
        <v>134</v>
      </c>
      <c r="J14" s="54">
        <f t="shared" si="1"/>
      </c>
      <c r="K14" s="53" t="s">
        <v>118</v>
      </c>
      <c r="L14" s="54">
        <f t="shared" si="2"/>
      </c>
      <c r="M14" s="53" t="s">
        <v>132</v>
      </c>
      <c r="N14" s="54">
        <f t="shared" si="3"/>
        <v>5</v>
      </c>
      <c r="O14" s="53" t="s">
        <v>123</v>
      </c>
      <c r="P14" s="54">
        <f t="shared" si="3"/>
      </c>
      <c r="Q14" s="53" t="s">
        <v>122</v>
      </c>
      <c r="R14" s="54">
        <f t="shared" si="4"/>
      </c>
      <c r="S14" s="53" t="s">
        <v>129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122</v>
      </c>
      <c r="D15" s="59" t="str">
        <f t="shared" si="5"/>
        <v>5 (4)</v>
      </c>
      <c r="E15" s="53" t="s">
        <v>132</v>
      </c>
      <c r="F15" s="54">
        <f t="shared" si="6"/>
      </c>
      <c r="G15" s="53" t="s">
        <v>122</v>
      </c>
      <c r="H15" s="54">
        <f t="shared" si="0"/>
        <v>4</v>
      </c>
      <c r="I15" s="53" t="s">
        <v>123</v>
      </c>
      <c r="J15" s="54">
        <f t="shared" si="1"/>
      </c>
      <c r="K15" s="53" t="s">
        <v>129</v>
      </c>
      <c r="L15" s="54">
        <f t="shared" si="2"/>
      </c>
      <c r="M15" s="53" t="s">
        <v>134</v>
      </c>
      <c r="N15" s="54">
        <f t="shared" si="3"/>
      </c>
      <c r="O15" s="53" t="s">
        <v>132</v>
      </c>
      <c r="P15" s="54">
        <f t="shared" si="3"/>
      </c>
      <c r="Q15" s="53" t="s">
        <v>116</v>
      </c>
      <c r="R15" s="54">
        <f t="shared" si="4"/>
      </c>
      <c r="S15" s="53" t="s">
        <v>134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119</v>
      </c>
      <c r="D16" s="59" t="str">
        <f t="shared" si="5"/>
        <v>6 (3)</v>
      </c>
      <c r="E16" s="53" t="s">
        <v>117</v>
      </c>
      <c r="F16" s="54">
        <f t="shared" si="6"/>
      </c>
      <c r="G16" s="53" t="s">
        <v>127</v>
      </c>
      <c r="H16" s="54">
        <f t="shared" si="0"/>
      </c>
      <c r="I16" s="53" t="s">
        <v>131</v>
      </c>
      <c r="J16" s="54">
        <f t="shared" si="1"/>
      </c>
      <c r="K16" s="53" t="s">
        <v>130</v>
      </c>
      <c r="L16" s="54">
        <f t="shared" si="2"/>
      </c>
      <c r="M16" s="53" t="s">
        <v>118</v>
      </c>
      <c r="N16" s="54">
        <f t="shared" si="3"/>
      </c>
      <c r="O16" s="53" t="s">
        <v>122</v>
      </c>
      <c r="P16" s="54">
        <f t="shared" si="3"/>
      </c>
      <c r="Q16" s="53" t="s">
        <v>129</v>
      </c>
      <c r="R16" s="54">
        <f t="shared" si="4"/>
      </c>
      <c r="S16" s="53" t="s">
        <v>117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130</v>
      </c>
      <c r="D17" s="59" t="str">
        <f t="shared" si="5"/>
        <v>7 (2)</v>
      </c>
      <c r="E17" s="53" t="s">
        <v>122</v>
      </c>
      <c r="F17" s="54">
        <f t="shared" si="6"/>
      </c>
      <c r="G17" s="53" t="s">
        <v>116</v>
      </c>
      <c r="H17" s="54">
        <f t="shared" si="0"/>
      </c>
      <c r="I17" s="53" t="s">
        <v>117</v>
      </c>
      <c r="J17" s="54">
        <f t="shared" si="1"/>
      </c>
      <c r="K17" s="53" t="s">
        <v>150</v>
      </c>
      <c r="L17" s="54">
        <f t="shared" si="2"/>
      </c>
      <c r="M17" s="53" t="s">
        <v>122</v>
      </c>
      <c r="N17" s="54">
        <f t="shared" si="3"/>
      </c>
      <c r="O17" s="53" t="s">
        <v>128</v>
      </c>
      <c r="P17" s="54">
        <f t="shared" si="3"/>
      </c>
      <c r="Q17" s="53" t="s">
        <v>134</v>
      </c>
      <c r="R17" s="54">
        <f t="shared" si="4"/>
      </c>
      <c r="S17" s="53" t="s">
        <v>116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128</v>
      </c>
      <c r="D18" s="59" t="str">
        <f t="shared" si="5"/>
        <v>8 (1)</v>
      </c>
      <c r="E18" s="53" t="s">
        <v>131</v>
      </c>
      <c r="F18" s="54">
        <f t="shared" si="6"/>
      </c>
      <c r="G18" s="53" t="s">
        <v>132</v>
      </c>
      <c r="H18" s="54">
        <f t="shared" si="0"/>
      </c>
      <c r="I18" s="53" t="s">
        <v>128</v>
      </c>
      <c r="J18" s="54">
        <f t="shared" si="1"/>
        <v>1</v>
      </c>
      <c r="K18" s="53" t="s">
        <v>128</v>
      </c>
      <c r="L18" s="54">
        <f t="shared" si="2"/>
        <v>1</v>
      </c>
      <c r="M18" s="53" t="s">
        <v>127</v>
      </c>
      <c r="N18" s="54">
        <f t="shared" si="3"/>
      </c>
      <c r="O18" s="53" t="s">
        <v>118</v>
      </c>
      <c r="P18" s="54">
        <f t="shared" si="3"/>
      </c>
      <c r="Q18" s="53" t="s">
        <v>131</v>
      </c>
      <c r="R18" s="54">
        <f t="shared" si="4"/>
      </c>
      <c r="S18" s="53" t="s">
        <v>122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121</v>
      </c>
      <c r="D20" s="59" t="str">
        <f t="shared" si="5"/>
        <v>Pole (10)</v>
      </c>
      <c r="E20" s="53" t="s">
        <v>121</v>
      </c>
      <c r="F20" s="54">
        <f>IF((IF($C20=E20,$B20,0))=0,"",IF($C20=E20,$B20,0))</f>
        <v>10</v>
      </c>
      <c r="G20" s="53" t="s">
        <v>128</v>
      </c>
      <c r="H20" s="54">
        <f>IF((IF($C20=G20,$B20,0))=0,"",IF($C20=G20,$B20,0))</f>
      </c>
      <c r="I20" s="53" t="s">
        <v>129</v>
      </c>
      <c r="J20" s="54">
        <f>IF((IF($C20=I20,$B20,0))=0,"",IF($C20=I20,$B20,0))</f>
      </c>
      <c r="K20" s="53" t="s">
        <v>121</v>
      </c>
      <c r="L20" s="54">
        <f>IF((IF($C20=K20,$B20,0))=0,"",IF($C20=K20,$B20,0))</f>
        <v>10</v>
      </c>
      <c r="M20" s="53" t="s">
        <v>121</v>
      </c>
      <c r="N20" s="54">
        <f>IF((IF($C20=M20,$B20,0))=0,"",IF($C20=M20,$B20,0))</f>
        <v>10</v>
      </c>
      <c r="O20" s="53" t="s">
        <v>121</v>
      </c>
      <c r="P20" s="54">
        <f>IF((IF($C20=O20,$B20,0))=0,"",IF($C20=O20,$B20,0))</f>
        <v>10</v>
      </c>
      <c r="Q20" s="53" t="s">
        <v>132</v>
      </c>
      <c r="R20" s="54">
        <f>IF((IF($C20=Q20,$B20,0))=0,"",IF($C20=Q20,$B20,0))</f>
      </c>
      <c r="S20" s="53" t="s">
        <v>121</v>
      </c>
      <c r="T20" s="54">
        <f>IF((IF($C20=S20,$B20,0))=0,"",IF($C20=S20,$B20,0))</f>
        <v>10</v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129</v>
      </c>
      <c r="D22" s="59" t="str">
        <f t="shared" si="5"/>
        <v>Lap (10)</v>
      </c>
      <c r="E22" s="53" t="s">
        <v>121</v>
      </c>
      <c r="F22" s="54">
        <f>IF((IF($C22=E22,$B22,0))=0,"",IF($C22=E22,$B22,0))</f>
      </c>
      <c r="G22" s="53" t="s">
        <v>128</v>
      </c>
      <c r="H22" s="54">
        <f>IF((IF($C22=G22,$B22,0))=0,"",IF($C22=G22,$B22,0))</f>
      </c>
      <c r="I22" s="53" t="s">
        <v>132</v>
      </c>
      <c r="J22" s="54">
        <f>IF((IF($C22=I22,$B22,0))=0,"",IF($C22=I22,$B22,0))</f>
      </c>
      <c r="K22" s="53" t="s">
        <v>132</v>
      </c>
      <c r="L22" s="54">
        <f>IF((IF($C22=K22,$B22,0))=0,"",IF($C22=K22,$B22,0))</f>
      </c>
      <c r="M22" s="53" t="s">
        <v>128</v>
      </c>
      <c r="N22" s="54">
        <f>IF((IF($C22=M22,$B22,0))=0,"",IF($C22=M22,$B22,0))</f>
      </c>
      <c r="O22" s="53" t="s">
        <v>123</v>
      </c>
      <c r="P22" s="54">
        <f>IF((IF($C22=O22,$B22,0))=0,"",IF($C22=O22,$B22,0))</f>
      </c>
      <c r="Q22" s="53" t="s">
        <v>121</v>
      </c>
      <c r="R22" s="54">
        <f>IF((IF($C22=Q22,$B22,0))=0,"",IF($C22=Q22,$B22,0))</f>
      </c>
      <c r="S22" s="53" t="s">
        <v>132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8</v>
      </c>
      <c r="D24" s="59" t="str">
        <f t="shared" si="5"/>
        <v>LoLL (10)</v>
      </c>
      <c r="E24" s="53">
        <v>11</v>
      </c>
      <c r="F24" s="54">
        <f>IF((IF($C24=E24,$B24,0))=0,"",IF($C24=E24,$B24,0))</f>
      </c>
      <c r="G24" s="53">
        <v>8</v>
      </c>
      <c r="H24" s="54">
        <f>IF((IF($C24=G24,$B24,0))=0,"",IF($C24=G24,$B24,0))</f>
        <v>10</v>
      </c>
      <c r="I24" s="53">
        <v>10</v>
      </c>
      <c r="J24" s="54">
        <f>IF((IF($C24=I24,$B24,0))=0,"",IF($C24=I24,$B24,0))</f>
      </c>
      <c r="K24" s="53">
        <v>9</v>
      </c>
      <c r="L24" s="54">
        <f>IF((IF($C24=K24,$B24,0))=0,"",IF($C24=K24,$B24,0))</f>
      </c>
      <c r="M24" s="53">
        <v>10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10</v>
      </c>
      <c r="R24" s="54">
        <f>IF((IF($C24=Q24,$B24,0))=0,"",IF($C24=Q24,$B24,0))</f>
      </c>
      <c r="S24" s="53">
        <v>11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 t="str">
        <f>IF(COUNTIF(H$11:H$18,"")=6,"YES","")</f>
        <v>YES</v>
      </c>
      <c r="H26" s="54">
        <f>IF(G26="YES",$B26,"")</f>
        <v>2</v>
      </c>
      <c r="I26" s="53">
        <f>IF(COUNTIF(J$11:J$18,"")=6,"YES","")</f>
      </c>
      <c r="J26" s="54">
        <f aca="true" t="shared" si="7" ref="J26:J32">IF(I26="YES",$B26,"")</f>
      </c>
      <c r="K26" s="53" t="str">
        <f>IF(COUNTIF(L$11:L$18,"")=6,"YES","")</f>
        <v>YES</v>
      </c>
      <c r="L26" s="54">
        <f aca="true" t="shared" si="8" ref="L26:L32">IF(K26="YES",$B26,"")</f>
        <v>2</v>
      </c>
      <c r="M26" s="53" t="str">
        <f>IF(COUNTIF(N$11:N$18,"")=6,"YES","")</f>
        <v>YES</v>
      </c>
      <c r="N26" s="54">
        <f aca="true" t="shared" si="9" ref="N26:N32">IF(M26="YES",$B26,"")</f>
        <v>2</v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 t="str">
        <f>IF(COUNTIF(J$11:J$18,"")=5,"YES","")</f>
        <v>YES</v>
      </c>
      <c r="J27" s="54">
        <f t="shared" si="7"/>
        <v>4</v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 t="str">
        <f>IF(COUNTIF(P$11:P$18,"")=5,"YES","")</f>
        <v>YES</v>
      </c>
      <c r="P27" s="54">
        <f t="shared" si="10"/>
        <v>4</v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20</v>
      </c>
      <c r="G36" s="8"/>
      <c r="H36" s="25">
        <f>IF(SUM(H11:H32)=0,0,SUM(H11:H32))</f>
        <v>24</v>
      </c>
      <c r="I36" s="8"/>
      <c r="J36" s="25">
        <f>IF(SUM(J11:J32)=0,0,SUM(J11:J32))</f>
        <v>23</v>
      </c>
      <c r="K36" s="8"/>
      <c r="L36" s="25">
        <f>IF(SUM(L11:L32)=0,0,SUM(L11:L32))</f>
        <v>23</v>
      </c>
      <c r="M36" s="8"/>
      <c r="N36" s="25">
        <f>IF(SUM(N11:N32)=0,0,SUM(N11:N32))</f>
        <v>27</v>
      </c>
      <c r="O36" s="8"/>
      <c r="P36" s="25">
        <f>IF(SUM(P11:P32)=0,0,SUM(P11:P32))</f>
        <v>38</v>
      </c>
      <c r="Q36" s="8"/>
      <c r="R36" s="25">
        <f>IF(SUM(R11:R32)=0,0,SUM(R11:R32))</f>
        <v>0</v>
      </c>
      <c r="S36" s="8"/>
      <c r="T36" s="25">
        <f>IF(SUM(T11:T32)=0,0,SUM(T11:T32))</f>
        <v>20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4:20" ht="12.75">
      <c r="D40" s="3"/>
      <c r="E40" s="91" t="s">
        <v>135</v>
      </c>
      <c r="F40" s="98">
        <v>0.938888888888889</v>
      </c>
      <c r="G40" s="91" t="s">
        <v>135</v>
      </c>
      <c r="H40" s="98">
        <v>0.9576388888888889</v>
      </c>
      <c r="I40" s="91" t="s">
        <v>136</v>
      </c>
      <c r="J40" s="98">
        <v>0.9458333333333333</v>
      </c>
      <c r="K40" s="91" t="s">
        <v>135</v>
      </c>
      <c r="L40" s="98">
        <v>0.8937499999999999</v>
      </c>
      <c r="M40" s="91" t="s">
        <v>135</v>
      </c>
      <c r="N40" s="98">
        <v>0.717361111111111</v>
      </c>
      <c r="O40" s="91" t="s">
        <v>135</v>
      </c>
      <c r="P40" s="98">
        <v>0.686111111111111</v>
      </c>
      <c r="Q40" s="91" t="s">
        <v>135</v>
      </c>
      <c r="R40" s="98">
        <v>0.8180555555555555</v>
      </c>
      <c r="S40" s="91" t="s">
        <v>135</v>
      </c>
      <c r="T40" s="98">
        <v>0.7673611111111112</v>
      </c>
    </row>
    <row r="41" spans="19:20" ht="12.75">
      <c r="S41" s="91"/>
      <c r="T41" s="91"/>
    </row>
    <row r="42" ht="12.75">
      <c r="D42"/>
    </row>
    <row r="43" spans="4:12" ht="12.75">
      <c r="D43"/>
      <c r="L43">
        <f>P38-80</f>
        <v>223</v>
      </c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</sheetData>
  <sheetProtection selectLockedCells="1"/>
  <mergeCells count="8">
    <mergeCell ref="S9:T9"/>
    <mergeCell ref="Q9:R9"/>
    <mergeCell ref="E9:F9"/>
    <mergeCell ref="M9:N9"/>
    <mergeCell ref="G9:H9"/>
    <mergeCell ref="K9:L9"/>
    <mergeCell ref="I9:J9"/>
    <mergeCell ref="O9:P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C6">
      <selection activeCell="C9" sqref="C9"/>
    </sheetView>
  </sheetViews>
  <sheetFormatPr defaultColWidth="9.140625" defaultRowHeight="12.75"/>
  <cols>
    <col min="1" max="1" width="6.00390625" style="0" hidden="1" customWidth="1"/>
    <col min="2" max="2" width="7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121</v>
      </c>
      <c r="D11" s="59" t="str">
        <f>A11&amp;" ("&amp;B11&amp;")"</f>
        <v>1 (10)</v>
      </c>
      <c r="E11" s="53" t="s">
        <v>129</v>
      </c>
      <c r="F11" s="54">
        <f>IF((IF($C11=E11,$B11,0))=0,"",IF($C11=E11,$B11,0))</f>
      </c>
      <c r="G11" s="53" t="s">
        <v>116</v>
      </c>
      <c r="H11" s="54">
        <f aca="true" t="shared" si="0" ref="H11:H18">IF((IF($C11=G11,$B11,0))=0,"",IF($C11=G11,$B11,0))</f>
      </c>
      <c r="I11" s="53" t="s">
        <v>134</v>
      </c>
      <c r="J11" s="54">
        <f aca="true" t="shared" si="1" ref="J11:J18">IF((IF($C11=I11,$B11,0))=0,"",IF($C11=I11,$B11,0))</f>
      </c>
      <c r="K11" s="53" t="s">
        <v>129</v>
      </c>
      <c r="L11" s="54">
        <f aca="true" t="shared" si="2" ref="L11:L18">IF((IF($C11=K11,$B11,0))=0,"",IF($C11=K11,$B11,0))</f>
      </c>
      <c r="M11" s="53" t="s">
        <v>129</v>
      </c>
      <c r="N11" s="54">
        <f aca="true" t="shared" si="3" ref="N11:P18">IF((IF($C11=M11,$B11,0))=0,"",IF($C11=M11,$B11,0))</f>
      </c>
      <c r="O11" s="53" t="s">
        <v>129</v>
      </c>
      <c r="P11" s="54">
        <f t="shared" si="3"/>
      </c>
      <c r="Q11" s="53" t="s">
        <v>121</v>
      </c>
      <c r="R11" s="54">
        <f aca="true" t="shared" si="4" ref="R11:T18">IF((IF($C11=Q11,$B11,0))=0,"",IF($C11=Q11,$B11,0))</f>
        <v>10</v>
      </c>
      <c r="S11" s="53" t="s">
        <v>121</v>
      </c>
      <c r="T11" s="54">
        <f t="shared" si="4"/>
        <v>10</v>
      </c>
    </row>
    <row r="12" spans="1:20" ht="12.75" customHeight="1">
      <c r="A12">
        <v>2</v>
      </c>
      <c r="B12">
        <f>Points!A2</f>
        <v>8</v>
      </c>
      <c r="C12" s="58" t="s">
        <v>129</v>
      </c>
      <c r="D12" s="59" t="str">
        <f aca="true" t="shared" si="5" ref="D12:D32">A12&amp;" ("&amp;B12&amp;")"</f>
        <v>2 (8)</v>
      </c>
      <c r="E12" s="53" t="s">
        <v>119</v>
      </c>
      <c r="F12" s="54">
        <f aca="true" t="shared" si="6" ref="F12:F18">IF((IF($C12=E12,$B12,0))=0,"",IF($C12=E12,$B12,0))</f>
      </c>
      <c r="G12" s="53" t="s">
        <v>121</v>
      </c>
      <c r="H12" s="54">
        <f t="shared" si="0"/>
      </c>
      <c r="I12" s="53" t="s">
        <v>121</v>
      </c>
      <c r="J12" s="54">
        <f t="shared" si="1"/>
      </c>
      <c r="K12" s="53" t="s">
        <v>116</v>
      </c>
      <c r="L12" s="54">
        <f t="shared" si="2"/>
      </c>
      <c r="M12" s="53" t="s">
        <v>116</v>
      </c>
      <c r="N12" s="54">
        <f t="shared" si="3"/>
      </c>
      <c r="O12" s="53" t="s">
        <v>121</v>
      </c>
      <c r="P12" s="54">
        <f t="shared" si="3"/>
      </c>
      <c r="Q12" s="53" t="s">
        <v>116</v>
      </c>
      <c r="R12" s="54">
        <f t="shared" si="4"/>
      </c>
      <c r="S12" s="53" t="s">
        <v>129</v>
      </c>
      <c r="T12" s="54">
        <f t="shared" si="4"/>
        <v>8</v>
      </c>
    </row>
    <row r="13" spans="1:20" ht="12.75" customHeight="1">
      <c r="A13">
        <v>3</v>
      </c>
      <c r="B13">
        <f>Points!A3</f>
        <v>6</v>
      </c>
      <c r="C13" s="58" t="s">
        <v>117</v>
      </c>
      <c r="D13" s="59" t="str">
        <f t="shared" si="5"/>
        <v>3 (6)</v>
      </c>
      <c r="E13" s="53" t="s">
        <v>116</v>
      </c>
      <c r="F13" s="54">
        <f t="shared" si="6"/>
      </c>
      <c r="G13" s="53" t="s">
        <v>128</v>
      </c>
      <c r="H13" s="54">
        <f t="shared" si="0"/>
      </c>
      <c r="I13" s="53" t="s">
        <v>132</v>
      </c>
      <c r="J13" s="54">
        <f t="shared" si="1"/>
      </c>
      <c r="K13" s="53" t="s">
        <v>122</v>
      </c>
      <c r="L13" s="54">
        <f t="shared" si="2"/>
      </c>
      <c r="M13" s="53" t="s">
        <v>119</v>
      </c>
      <c r="N13" s="54">
        <f t="shared" si="3"/>
      </c>
      <c r="O13" s="53" t="s">
        <v>116</v>
      </c>
      <c r="P13" s="54">
        <f t="shared" si="3"/>
      </c>
      <c r="Q13" s="53" t="s">
        <v>119</v>
      </c>
      <c r="R13" s="54">
        <f t="shared" si="4"/>
      </c>
      <c r="S13" s="53" t="s">
        <v>132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119</v>
      </c>
      <c r="D14" s="59" t="str">
        <f t="shared" si="5"/>
        <v>4 (5)</v>
      </c>
      <c r="E14" s="53" t="s">
        <v>132</v>
      </c>
      <c r="F14" s="54">
        <f t="shared" si="6"/>
      </c>
      <c r="G14" s="53" t="s">
        <v>119</v>
      </c>
      <c r="H14" s="54">
        <f t="shared" si="0"/>
        <v>5</v>
      </c>
      <c r="I14" s="53" t="s">
        <v>129</v>
      </c>
      <c r="J14" s="54">
        <f t="shared" si="1"/>
      </c>
      <c r="K14" s="53" t="s">
        <v>121</v>
      </c>
      <c r="L14" s="54">
        <f t="shared" si="2"/>
      </c>
      <c r="M14" s="53" t="s">
        <v>128</v>
      </c>
      <c r="N14" s="54">
        <f t="shared" si="3"/>
      </c>
      <c r="O14" s="53" t="s">
        <v>134</v>
      </c>
      <c r="P14" s="54">
        <f t="shared" si="3"/>
      </c>
      <c r="Q14" s="53" t="s">
        <v>129</v>
      </c>
      <c r="R14" s="54">
        <f t="shared" si="4"/>
      </c>
      <c r="S14" s="53" t="s">
        <v>116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134</v>
      </c>
      <c r="D15" s="59" t="str">
        <f t="shared" si="5"/>
        <v>5 (4)</v>
      </c>
      <c r="E15" s="53" t="s">
        <v>117</v>
      </c>
      <c r="F15" s="54">
        <f t="shared" si="6"/>
      </c>
      <c r="G15" s="53" t="s">
        <v>129</v>
      </c>
      <c r="H15" s="54">
        <f t="shared" si="0"/>
      </c>
      <c r="I15" s="53" t="s">
        <v>116</v>
      </c>
      <c r="J15" s="54">
        <f t="shared" si="1"/>
      </c>
      <c r="K15" s="53" t="s">
        <v>119</v>
      </c>
      <c r="L15" s="54">
        <f t="shared" si="2"/>
      </c>
      <c r="M15" s="53" t="s">
        <v>120</v>
      </c>
      <c r="N15" s="54">
        <f t="shared" si="3"/>
      </c>
      <c r="O15" s="53" t="s">
        <v>119</v>
      </c>
      <c r="P15" s="54">
        <f t="shared" si="3"/>
      </c>
      <c r="Q15" s="53" t="s">
        <v>128</v>
      </c>
      <c r="R15" s="54">
        <f t="shared" si="4"/>
      </c>
      <c r="S15" s="53" t="s">
        <v>119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128</v>
      </c>
      <c r="D16" s="59" t="str">
        <f t="shared" si="5"/>
        <v>6 (3)</v>
      </c>
      <c r="E16" s="53" t="s">
        <v>123</v>
      </c>
      <c r="F16" s="54">
        <f t="shared" si="6"/>
      </c>
      <c r="G16" s="53" t="s">
        <v>132</v>
      </c>
      <c r="H16" s="54">
        <f t="shared" si="0"/>
      </c>
      <c r="I16" s="53" t="s">
        <v>119</v>
      </c>
      <c r="J16" s="54">
        <f t="shared" si="1"/>
      </c>
      <c r="K16" s="53" t="s">
        <v>132</v>
      </c>
      <c r="L16" s="54">
        <f t="shared" si="2"/>
      </c>
      <c r="M16" s="53" t="s">
        <v>117</v>
      </c>
      <c r="N16" s="54">
        <f t="shared" si="3"/>
      </c>
      <c r="O16" s="53" t="s">
        <v>128</v>
      </c>
      <c r="P16" s="54">
        <f t="shared" si="3"/>
        <v>3</v>
      </c>
      <c r="Q16" s="53" t="s">
        <v>117</v>
      </c>
      <c r="R16" s="54">
        <f t="shared" si="4"/>
      </c>
      <c r="S16" s="53" t="s">
        <v>134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122</v>
      </c>
      <c r="D17" s="59" t="str">
        <f t="shared" si="5"/>
        <v>7 (2)</v>
      </c>
      <c r="E17" s="53" t="s">
        <v>128</v>
      </c>
      <c r="F17" s="54">
        <f t="shared" si="6"/>
      </c>
      <c r="G17" s="53" t="s">
        <v>117</v>
      </c>
      <c r="H17" s="54">
        <f t="shared" si="0"/>
      </c>
      <c r="I17" s="53" t="s">
        <v>128</v>
      </c>
      <c r="J17" s="54">
        <f t="shared" si="1"/>
      </c>
      <c r="K17" s="53" t="s">
        <v>117</v>
      </c>
      <c r="L17" s="54">
        <f t="shared" si="2"/>
      </c>
      <c r="M17" s="53" t="s">
        <v>121</v>
      </c>
      <c r="N17" s="54">
        <f t="shared" si="3"/>
      </c>
      <c r="O17" s="53" t="s">
        <v>117</v>
      </c>
      <c r="P17" s="54">
        <f t="shared" si="3"/>
      </c>
      <c r="Q17" s="53" t="s">
        <v>122</v>
      </c>
      <c r="R17" s="54">
        <f t="shared" si="4"/>
        <v>2</v>
      </c>
      <c r="S17" s="53" t="s">
        <v>117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146</v>
      </c>
      <c r="D18" s="59" t="str">
        <f t="shared" si="5"/>
        <v>8 (1)</v>
      </c>
      <c r="E18" s="53" t="s">
        <v>134</v>
      </c>
      <c r="F18" s="54">
        <f t="shared" si="6"/>
      </c>
      <c r="G18" s="53" t="s">
        <v>122</v>
      </c>
      <c r="H18" s="54">
        <f t="shared" si="0"/>
      </c>
      <c r="I18" s="53" t="s">
        <v>117</v>
      </c>
      <c r="J18" s="54">
        <f t="shared" si="1"/>
      </c>
      <c r="K18" s="53" t="s">
        <v>128</v>
      </c>
      <c r="L18" s="54">
        <f t="shared" si="2"/>
      </c>
      <c r="M18" s="53" t="s">
        <v>127</v>
      </c>
      <c r="N18" s="54">
        <f t="shared" si="3"/>
      </c>
      <c r="O18" s="53" t="s">
        <v>122</v>
      </c>
      <c r="P18" s="54">
        <f t="shared" si="3"/>
      </c>
      <c r="Q18" s="53" t="s">
        <v>134</v>
      </c>
      <c r="R18" s="54">
        <f t="shared" si="4"/>
      </c>
      <c r="S18" s="53" t="s">
        <v>122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121</v>
      </c>
      <c r="D20" s="59" t="str">
        <f t="shared" si="5"/>
        <v>Pole (10)</v>
      </c>
      <c r="E20" s="53" t="s">
        <v>129</v>
      </c>
      <c r="F20" s="54">
        <f>IF((IF($C20=E20,$B20,0))=0,"",IF($C20=E20,$B20,0))</f>
      </c>
      <c r="G20" s="53" t="s">
        <v>116</v>
      </c>
      <c r="H20" s="54">
        <f>IF((IF($C20=G20,$B20,0))=0,"",IF($C20=G20,$B20,0))</f>
      </c>
      <c r="I20" s="53" t="s">
        <v>134</v>
      </c>
      <c r="J20" s="54">
        <f>IF((IF($C20=I20,$B20,0))=0,"",IF($C20=I20,$B20,0))</f>
      </c>
      <c r="K20" s="53" t="s">
        <v>129</v>
      </c>
      <c r="L20" s="54">
        <f>IF((IF($C20=K20,$B20,0))=0,"",IF($C20=K20,$B20,0))</f>
      </c>
      <c r="M20" s="53" t="s">
        <v>129</v>
      </c>
      <c r="N20" s="54">
        <f>IF((IF($C20=M20,$B20,0))=0,"",IF($C20=M20,$B20,0))</f>
      </c>
      <c r="O20" s="53" t="s">
        <v>129</v>
      </c>
      <c r="P20" s="54">
        <f>IF((IF($C20=O20,$B20,0))=0,"",IF($C20=O20,$B20,0))</f>
      </c>
      <c r="Q20" s="53" t="s">
        <v>121</v>
      </c>
      <c r="R20" s="54">
        <f>IF((IF($C20=Q20,$B20,0))=0,"",IF($C20=Q20,$B20,0))</f>
        <v>10</v>
      </c>
      <c r="S20" s="53" t="s">
        <v>129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119</v>
      </c>
      <c r="D22" s="59" t="str">
        <f t="shared" si="5"/>
        <v>Lap (10)</v>
      </c>
      <c r="E22" s="53" t="s">
        <v>129</v>
      </c>
      <c r="F22" s="54">
        <f>IF((IF($C22=E22,$B22,0))=0,"",IF($C22=E22,$B22,0))</f>
      </c>
      <c r="G22" s="53" t="s">
        <v>116</v>
      </c>
      <c r="H22" s="54">
        <f>IF((IF($C22=G22,$B22,0))=0,"",IF($C22=G22,$B22,0))</f>
      </c>
      <c r="I22" s="53" t="s">
        <v>121</v>
      </c>
      <c r="J22" s="54">
        <f>IF((IF($C22=I22,$B22,0))=0,"",IF($C22=I22,$B22,0))</f>
      </c>
      <c r="K22" s="53" t="s">
        <v>121</v>
      </c>
      <c r="L22" s="54">
        <f>IF((IF($C22=K22,$B22,0))=0,"",IF($C22=K22,$B22,0))</f>
      </c>
      <c r="M22" s="53" t="s">
        <v>128</v>
      </c>
      <c r="N22" s="54">
        <f>IF((IF($C22=M22,$B22,0))=0,"",IF($C22=M22,$B22,0))</f>
      </c>
      <c r="O22" s="53" t="s">
        <v>129</v>
      </c>
      <c r="P22" s="54">
        <f>IF((IF($C22=O22,$B22,0))=0,"",IF($C22=O22,$B22,0))</f>
      </c>
      <c r="Q22" s="53" t="s">
        <v>129</v>
      </c>
      <c r="R22" s="54">
        <f>IF((IF($C22=Q22,$B22,0))=0,"",IF($C22=Q22,$B22,0))</f>
      </c>
      <c r="S22" s="53" t="s">
        <v>121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9</v>
      </c>
      <c r="D24" s="59" t="str">
        <f t="shared" si="5"/>
        <v>LoLL (10)</v>
      </c>
      <c r="E24" s="53">
        <v>7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v>10</v>
      </c>
      <c r="J24" s="54">
        <f>IF((IF($C24=I24,$B24,0))=0,"",IF($C24=I24,$B24,0))</f>
      </c>
      <c r="K24" s="53">
        <v>8</v>
      </c>
      <c r="L24" s="54">
        <f>IF((IF($C24=K24,$B24,0))=0,"",IF($C24=K24,$B24,0))</f>
      </c>
      <c r="M24" s="53">
        <v>11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10</v>
      </c>
      <c r="R24" s="54">
        <f>IF((IF($C24=Q24,$B24,0))=0,"",IF($C24=Q24,$B24,0))</f>
      </c>
      <c r="S24" s="53">
        <v>8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 t="str">
        <f>IF(COUNTIF(R$11:R$18,"")=6,"YES","")</f>
        <v>YES</v>
      </c>
      <c r="R26" s="54">
        <f aca="true" t="shared" si="11" ref="R26:T32">IF(Q26="YES",$B26,"")</f>
        <v>2</v>
      </c>
      <c r="S26" s="53" t="str">
        <f>IF(COUNTIF(T$11:T$18,"")=6,"YES","")</f>
        <v>YES</v>
      </c>
      <c r="T26" s="54">
        <f t="shared" si="11"/>
        <v>2</v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0</v>
      </c>
      <c r="G36" s="8"/>
      <c r="H36" s="25">
        <f>IF(SUM(H11:H32)=0,0,SUM(H11:H32))</f>
        <v>5</v>
      </c>
      <c r="I36" s="8"/>
      <c r="J36" s="25">
        <f>IF(SUM(J11:J32)=0,0,SUM(J11:J32))</f>
        <v>0</v>
      </c>
      <c r="K36" s="8"/>
      <c r="L36" s="25">
        <f>IF(SUM(L11:L32)=0,0,SUM(L11:L32))</f>
        <v>0</v>
      </c>
      <c r="M36" s="8"/>
      <c r="N36" s="25">
        <f>IF(SUM(N11:N32)=0,0,SUM(N11:N32))</f>
        <v>0</v>
      </c>
      <c r="O36" s="8"/>
      <c r="P36" s="25">
        <f>IF(SUM(P11:P32)=0,0,SUM(P11:P32))</f>
        <v>3</v>
      </c>
      <c r="Q36" s="8"/>
      <c r="R36" s="25">
        <f>IF(SUM(R11:R32)=0,0,SUM(R11:R32))</f>
        <v>24</v>
      </c>
      <c r="S36" s="8"/>
      <c r="T36" s="25">
        <f>IF(SUM(T11:T32)=0,0,SUM(T11:T32))</f>
        <v>20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s="91" customFormat="1" ht="12.75">
      <c r="E40" s="101" t="s">
        <v>136</v>
      </c>
      <c r="F40" s="98">
        <v>0.020833333333333332</v>
      </c>
      <c r="G40" s="101" t="s">
        <v>135</v>
      </c>
      <c r="H40" s="98">
        <v>0.9805555555555556</v>
      </c>
      <c r="I40" s="101" t="s">
        <v>136</v>
      </c>
      <c r="J40" s="98">
        <v>0.9451388888888889</v>
      </c>
      <c r="K40" s="91" t="s">
        <v>135</v>
      </c>
      <c r="L40" s="98">
        <v>0.8277777777777778</v>
      </c>
      <c r="M40" s="101" t="s">
        <v>135</v>
      </c>
      <c r="N40" s="98">
        <v>0.6451388888888888</v>
      </c>
      <c r="O40" s="101" t="s">
        <v>135</v>
      </c>
      <c r="P40" s="98">
        <v>0.6006944444444444</v>
      </c>
      <c r="Q40" s="101" t="s">
        <v>135</v>
      </c>
      <c r="R40" s="98">
        <v>0.967361111111111</v>
      </c>
      <c r="S40" s="101" t="s">
        <v>135</v>
      </c>
      <c r="T40" s="98">
        <v>0.9249999999999999</v>
      </c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</sheetData>
  <sheetProtection selectLockedCells="1"/>
  <mergeCells count="8">
    <mergeCell ref="E9:F9"/>
    <mergeCell ref="K9:L9"/>
    <mergeCell ref="O9:P9"/>
    <mergeCell ref="S9:T9"/>
    <mergeCell ref="Q9:R9"/>
    <mergeCell ref="I9:J9"/>
    <mergeCell ref="M9:N9"/>
    <mergeCell ref="G9:H9"/>
  </mergeCells>
  <conditionalFormatting sqref="I11:I25 K11:K25 M11:M25 G11:G25 O11:O25 E11:E25 Q11:Q25 S11:S25">
    <cfRule type="expression" priority="9" dxfId="0" stopIfTrue="1">
      <formula>IF(F11="",0,1)</formula>
    </cfRule>
  </conditionalFormatting>
  <conditionalFormatting sqref="H11:H25 L11:L25 N11:N25 P11:P25 R11:R25 F11:F25 J11:J25 T11:T25">
    <cfRule type="cellIs" priority="10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C1">
      <selection activeCell="D9" sqref="D9"/>
    </sheetView>
  </sheetViews>
  <sheetFormatPr defaultColWidth="9.140625" defaultRowHeight="12.75"/>
  <cols>
    <col min="1" max="2" width="6.0039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121</v>
      </c>
      <c r="D11" s="59" t="str">
        <f>A11&amp;" ("&amp;B11&amp;")"</f>
        <v>1 (10)</v>
      </c>
      <c r="E11" s="53" t="s">
        <v>119</v>
      </c>
      <c r="F11" s="54">
        <f>IF((IF($C11=E11,$B11,0))=0,"",IF($C11=E11,$B11,0))</f>
      </c>
      <c r="G11" s="53" t="s">
        <v>119</v>
      </c>
      <c r="H11" s="54">
        <f aca="true" t="shared" si="0" ref="H11:H18">IF((IF($C11=G11,$B11,0))=0,"",IF($C11=G11,$B11,0))</f>
      </c>
      <c r="I11" s="53" t="s">
        <v>129</v>
      </c>
      <c r="J11" s="54">
        <f aca="true" t="shared" si="1" ref="J11:J18">IF((IF($C11=I11,$B11,0))=0,"",IF($C11=I11,$B11,0))</f>
      </c>
      <c r="K11" s="53" t="s">
        <v>132</v>
      </c>
      <c r="L11" s="54">
        <f aca="true" t="shared" si="2" ref="L11:L18">IF((IF($C11=K11,$B11,0))=0,"",IF($C11=K11,$B11,0))</f>
      </c>
      <c r="M11" s="53" t="s">
        <v>121</v>
      </c>
      <c r="N11" s="54">
        <f aca="true" t="shared" si="3" ref="N11:P18">IF((IF($C11=M11,$B11,0))=0,"",IF($C11=M11,$B11,0))</f>
        <v>10</v>
      </c>
      <c r="O11" s="53" t="s">
        <v>121</v>
      </c>
      <c r="P11" s="54">
        <f t="shared" si="3"/>
        <v>10</v>
      </c>
      <c r="Q11" s="53" t="s">
        <v>121</v>
      </c>
      <c r="R11" s="54">
        <f aca="true" t="shared" si="4" ref="R11:T18">IF((IF($C11=Q11,$B11,0))=0,"",IF($C11=Q11,$B11,0))</f>
        <v>10</v>
      </c>
      <c r="S11" s="53" t="s">
        <v>121</v>
      </c>
      <c r="T11" s="54">
        <f t="shared" si="4"/>
        <v>10</v>
      </c>
    </row>
    <row r="12" spans="1:20" ht="12.75" customHeight="1">
      <c r="A12">
        <v>2</v>
      </c>
      <c r="B12">
        <f>Points!A2</f>
        <v>8</v>
      </c>
      <c r="C12" s="58" t="s">
        <v>134</v>
      </c>
      <c r="D12" s="59" t="str">
        <f aca="true" t="shared" si="5" ref="D12:D32">A12&amp;" ("&amp;B12&amp;")"</f>
        <v>2 (8)</v>
      </c>
      <c r="E12" s="53" t="s">
        <v>129</v>
      </c>
      <c r="F12" s="54">
        <f aca="true" t="shared" si="6" ref="F12:F18">IF((IF($C12=E12,$B12,0))=0,"",IF($C12=E12,$B12,0))</f>
      </c>
      <c r="G12" s="53" t="s">
        <v>116</v>
      </c>
      <c r="H12" s="54">
        <f t="shared" si="0"/>
      </c>
      <c r="I12" s="53" t="s">
        <v>121</v>
      </c>
      <c r="J12" s="54">
        <f t="shared" si="1"/>
      </c>
      <c r="K12" s="53" t="s">
        <v>122</v>
      </c>
      <c r="L12" s="54">
        <f t="shared" si="2"/>
      </c>
      <c r="M12" s="53" t="s">
        <v>119</v>
      </c>
      <c r="N12" s="54">
        <f t="shared" si="3"/>
      </c>
      <c r="O12" s="53" t="s">
        <v>132</v>
      </c>
      <c r="P12" s="54">
        <f t="shared" si="3"/>
      </c>
      <c r="Q12" s="53" t="s">
        <v>132</v>
      </c>
      <c r="R12" s="54">
        <f t="shared" si="4"/>
      </c>
      <c r="S12" s="53" t="s">
        <v>132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132</v>
      </c>
      <c r="D13" s="59" t="str">
        <f t="shared" si="5"/>
        <v>3 (6)</v>
      </c>
      <c r="E13" s="53" t="s">
        <v>132</v>
      </c>
      <c r="F13" s="54">
        <f t="shared" si="6"/>
        <v>6</v>
      </c>
      <c r="G13" s="53" t="s">
        <v>121</v>
      </c>
      <c r="H13" s="54">
        <f t="shared" si="0"/>
      </c>
      <c r="I13" s="53" t="s">
        <v>119</v>
      </c>
      <c r="J13" s="54">
        <f t="shared" si="1"/>
      </c>
      <c r="K13" s="53" t="s">
        <v>120</v>
      </c>
      <c r="L13" s="54">
        <f t="shared" si="2"/>
      </c>
      <c r="M13" s="53" t="s">
        <v>122</v>
      </c>
      <c r="N13" s="54">
        <f t="shared" si="3"/>
      </c>
      <c r="O13" s="53" t="s">
        <v>134</v>
      </c>
      <c r="P13" s="54">
        <f t="shared" si="3"/>
      </c>
      <c r="Q13" s="53" t="s">
        <v>129</v>
      </c>
      <c r="R13" s="54">
        <f t="shared" si="4"/>
      </c>
      <c r="S13" s="53" t="s">
        <v>119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123</v>
      </c>
      <c r="D14" s="59" t="str">
        <f t="shared" si="5"/>
        <v>4 (5)</v>
      </c>
      <c r="E14" s="53" t="s">
        <v>117</v>
      </c>
      <c r="F14" s="54">
        <f t="shared" si="6"/>
      </c>
      <c r="G14" s="53" t="s">
        <v>122</v>
      </c>
      <c r="H14" s="54">
        <f t="shared" si="0"/>
      </c>
      <c r="I14" s="53" t="s">
        <v>134</v>
      </c>
      <c r="J14" s="54">
        <f t="shared" si="1"/>
      </c>
      <c r="K14" s="53" t="s">
        <v>116</v>
      </c>
      <c r="L14" s="54">
        <f t="shared" si="2"/>
      </c>
      <c r="M14" s="53" t="s">
        <v>132</v>
      </c>
      <c r="N14" s="54">
        <f t="shared" si="3"/>
      </c>
      <c r="O14" s="53" t="s">
        <v>129</v>
      </c>
      <c r="P14" s="54">
        <f t="shared" si="3"/>
      </c>
      <c r="Q14" s="53" t="s">
        <v>122</v>
      </c>
      <c r="R14" s="54">
        <f t="shared" si="4"/>
      </c>
      <c r="S14" s="53" t="s">
        <v>129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128</v>
      </c>
      <c r="D15" s="59" t="str">
        <f t="shared" si="5"/>
        <v>5 (4)</v>
      </c>
      <c r="E15" s="53" t="s">
        <v>116</v>
      </c>
      <c r="F15" s="54">
        <f t="shared" si="6"/>
      </c>
      <c r="G15" s="53" t="s">
        <v>117</v>
      </c>
      <c r="H15" s="54">
        <f t="shared" si="0"/>
      </c>
      <c r="I15" s="53" t="s">
        <v>132</v>
      </c>
      <c r="J15" s="54">
        <f t="shared" si="1"/>
      </c>
      <c r="K15" s="53" t="s">
        <v>129</v>
      </c>
      <c r="L15" s="54">
        <f t="shared" si="2"/>
      </c>
      <c r="M15" s="53" t="s">
        <v>116</v>
      </c>
      <c r="N15" s="54">
        <f t="shared" si="3"/>
      </c>
      <c r="O15" s="53" t="s">
        <v>117</v>
      </c>
      <c r="P15" s="54">
        <f t="shared" si="3"/>
      </c>
      <c r="Q15" s="53" t="s">
        <v>117</v>
      </c>
      <c r="R15" s="54">
        <f t="shared" si="4"/>
      </c>
      <c r="S15" s="53" t="s">
        <v>117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119</v>
      </c>
      <c r="D16" s="59" t="str">
        <f t="shared" si="5"/>
        <v>6 (3)</v>
      </c>
      <c r="E16" s="53" t="s">
        <v>123</v>
      </c>
      <c r="F16" s="54">
        <f t="shared" si="6"/>
      </c>
      <c r="G16" s="53" t="s">
        <v>129</v>
      </c>
      <c r="H16" s="54">
        <f t="shared" si="0"/>
      </c>
      <c r="I16" s="53" t="s">
        <v>116</v>
      </c>
      <c r="J16" s="54">
        <f t="shared" si="1"/>
      </c>
      <c r="K16" s="53" t="s">
        <v>119</v>
      </c>
      <c r="L16" s="54">
        <f t="shared" si="2"/>
        <v>3</v>
      </c>
      <c r="M16" s="53" t="s">
        <v>128</v>
      </c>
      <c r="N16" s="54">
        <f t="shared" si="3"/>
      </c>
      <c r="O16" s="53" t="s">
        <v>119</v>
      </c>
      <c r="P16" s="54">
        <f t="shared" si="3"/>
        <v>3</v>
      </c>
      <c r="Q16" s="53" t="s">
        <v>128</v>
      </c>
      <c r="R16" s="54">
        <f t="shared" si="4"/>
      </c>
      <c r="S16" s="53" t="s">
        <v>116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118</v>
      </c>
      <c r="D17" s="59" t="str">
        <f t="shared" si="5"/>
        <v>7 (2)</v>
      </c>
      <c r="E17" s="53" t="s">
        <v>134</v>
      </c>
      <c r="F17" s="54">
        <f t="shared" si="6"/>
      </c>
      <c r="G17" s="53" t="s">
        <v>128</v>
      </c>
      <c r="H17" s="54">
        <f t="shared" si="0"/>
      </c>
      <c r="I17" s="53" t="s">
        <v>117</v>
      </c>
      <c r="J17" s="54">
        <f t="shared" si="1"/>
      </c>
      <c r="K17" s="53" t="s">
        <v>117</v>
      </c>
      <c r="L17" s="54">
        <f t="shared" si="2"/>
      </c>
      <c r="M17" s="53" t="s">
        <v>118</v>
      </c>
      <c r="N17" s="54">
        <f t="shared" si="3"/>
        <v>2</v>
      </c>
      <c r="O17" s="53" t="s">
        <v>116</v>
      </c>
      <c r="P17" s="54">
        <f t="shared" si="3"/>
      </c>
      <c r="Q17" s="53" t="s">
        <v>116</v>
      </c>
      <c r="R17" s="54">
        <f t="shared" si="4"/>
      </c>
      <c r="S17" s="53" t="s">
        <v>134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131</v>
      </c>
      <c r="D18" s="59" t="str">
        <f t="shared" si="5"/>
        <v>8 (1)</v>
      </c>
      <c r="E18" s="53" t="s">
        <v>131</v>
      </c>
      <c r="F18" s="54">
        <f t="shared" si="6"/>
        <v>1</v>
      </c>
      <c r="G18" s="53" t="s">
        <v>120</v>
      </c>
      <c r="H18" s="54">
        <f t="shared" si="0"/>
      </c>
      <c r="I18" s="53" t="s">
        <v>122</v>
      </c>
      <c r="J18" s="54">
        <f t="shared" si="1"/>
      </c>
      <c r="K18" s="53" t="s">
        <v>123</v>
      </c>
      <c r="L18" s="54">
        <f t="shared" si="2"/>
      </c>
      <c r="M18" s="53" t="s">
        <v>120</v>
      </c>
      <c r="N18" s="54">
        <f t="shared" si="3"/>
      </c>
      <c r="O18" s="53" t="s">
        <v>122</v>
      </c>
      <c r="P18" s="54">
        <f t="shared" si="3"/>
      </c>
      <c r="Q18" s="53" t="s">
        <v>123</v>
      </c>
      <c r="R18" s="54">
        <f t="shared" si="4"/>
      </c>
      <c r="S18" s="53" t="s">
        <v>122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132</v>
      </c>
      <c r="D20" s="59" t="str">
        <f t="shared" si="5"/>
        <v>Pole (10)</v>
      </c>
      <c r="E20" s="53" t="s">
        <v>119</v>
      </c>
      <c r="F20" s="54">
        <f>IF((IF($C20=E20,$B20,0))=0,"",IF($C20=E20,$B20,0))</f>
      </c>
      <c r="G20" s="53" t="s">
        <v>119</v>
      </c>
      <c r="H20" s="54">
        <f>IF((IF($C20=G20,$B20,0))=0,"",IF($C20=G20,$B20,0))</f>
      </c>
      <c r="I20" s="53" t="s">
        <v>121</v>
      </c>
      <c r="J20" s="54">
        <f>IF((IF($C20=I20,$B20,0))=0,"",IF($C20=I20,$B20,0))</f>
      </c>
      <c r="K20" s="53" t="s">
        <v>132</v>
      </c>
      <c r="L20" s="54">
        <f>IF((IF($C20=K20,$B20,0))=0,"",IF($C20=K20,$B20,0))</f>
        <v>10</v>
      </c>
      <c r="M20" s="53" t="s">
        <v>119</v>
      </c>
      <c r="N20" s="54">
        <f>IF((IF($C20=M20,$B20,0))=0,"",IF($C20=M20,$B20,0))</f>
      </c>
      <c r="O20" s="53" t="s">
        <v>132</v>
      </c>
      <c r="P20" s="54">
        <f>IF((IF($C20=O20,$B20,0))=0,"",IF($C20=O20,$B20,0))</f>
        <v>10</v>
      </c>
      <c r="Q20" s="53" t="s">
        <v>121</v>
      </c>
      <c r="R20" s="54">
        <f>IF((IF($C20=Q20,$B20,0))=0,"",IF($C20=Q20,$B20,0))</f>
      </c>
      <c r="S20" s="53" t="s">
        <v>121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121</v>
      </c>
      <c r="D22" s="59" t="str">
        <f t="shared" si="5"/>
        <v>Lap (10)</v>
      </c>
      <c r="E22" s="53" t="s">
        <v>119</v>
      </c>
      <c r="F22" s="54">
        <f>IF((IF($C22=E22,$B22,0))=0,"",IF($C22=E22,$B22,0))</f>
      </c>
      <c r="G22" s="53" t="s">
        <v>119</v>
      </c>
      <c r="H22" s="54">
        <f>IF((IF($C22=G22,$B22,0))=0,"",IF($C22=G22,$B22,0))</f>
      </c>
      <c r="I22" s="53" t="s">
        <v>119</v>
      </c>
      <c r="J22" s="54">
        <f>IF((IF($C22=I22,$B22,0))=0,"",IF($C22=I22,$B22,0))</f>
      </c>
      <c r="K22" s="53" t="s">
        <v>122</v>
      </c>
      <c r="L22" s="54">
        <f>IF((IF($C22=K22,$B22,0))=0,"",IF($C22=K22,$B22,0))</f>
      </c>
      <c r="M22" s="53" t="s">
        <v>132</v>
      </c>
      <c r="N22" s="54">
        <f>IF((IF($C22=M22,$B22,0))=0,"",IF($C22=M22,$B22,0))</f>
      </c>
      <c r="O22" s="53" t="s">
        <v>121</v>
      </c>
      <c r="P22" s="54">
        <f>IF((IF($C22=O22,$B22,0))=0,"",IF($C22=O22,$B22,0))</f>
        <v>10</v>
      </c>
      <c r="Q22" s="53" t="s">
        <v>129</v>
      </c>
      <c r="R22" s="54">
        <f>IF((IF($C22=Q22,$B22,0))=0,"",IF($C22=Q22,$B22,0))</f>
      </c>
      <c r="S22" s="53" t="s">
        <v>132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13</v>
      </c>
      <c r="D24" s="59" t="str">
        <f t="shared" si="5"/>
        <v>LoLL (10)</v>
      </c>
      <c r="E24" s="53">
        <v>14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v>10</v>
      </c>
      <c r="J24" s="54">
        <f>IF((IF($C24=I24,$B24,0))=0,"",IF($C24=I24,$B24,0))</f>
      </c>
      <c r="K24" s="53">
        <v>11</v>
      </c>
      <c r="L24" s="54">
        <f>IF((IF($C24=K24,$B24,0))=0,"",IF($C24=K24,$B24,0))</f>
      </c>
      <c r="M24" s="53">
        <v>9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12</v>
      </c>
      <c r="R24" s="54">
        <f>IF((IF($C24=Q24,$B24,0))=0,"",IF($C24=Q24,$B24,0))</f>
      </c>
      <c r="S24" s="53">
        <v>10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 t="str">
        <f>IF(COUNTIF(F$11:F$18,"")=6,"YES","")</f>
        <v>YES</v>
      </c>
      <c r="F26" s="54">
        <f>IF(E26="YES",$B26,"")</f>
        <v>2</v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 t="str">
        <f>IF(COUNTIF(N$11:N$18,"")=6,"YES","")</f>
        <v>YES</v>
      </c>
      <c r="N26" s="54">
        <f aca="true" t="shared" si="9" ref="N26:N32">IF(M26="YES",$B26,"")</f>
        <v>2</v>
      </c>
      <c r="O26" s="53" t="str">
        <f>IF(COUNTIF(P$11:P$18,"")=6,"YES","")</f>
        <v>YES</v>
      </c>
      <c r="P26" s="54">
        <f aca="true" t="shared" si="10" ref="P26:P32">IF(O26="YES",$B26,"")</f>
        <v>2</v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9</v>
      </c>
      <c r="G36" s="8"/>
      <c r="H36" s="25">
        <f>IF(SUM(H11:H32)=0,0,SUM(H11:H32))</f>
        <v>0</v>
      </c>
      <c r="I36" s="8"/>
      <c r="J36" s="25">
        <f>IF(SUM(J11:J32)=0,0,SUM(J11:J32))</f>
        <v>0</v>
      </c>
      <c r="K36" s="8"/>
      <c r="L36" s="25">
        <f>IF(SUM(L11:L32)=0,0,SUM(L11:L32))</f>
        <v>13</v>
      </c>
      <c r="M36" s="8"/>
      <c r="N36" s="25">
        <f>IF(SUM(N11:N32)=0,0,SUM(N11:N32))</f>
        <v>14</v>
      </c>
      <c r="O36" s="8"/>
      <c r="P36" s="25">
        <f>IF(SUM(P11:P32)=0,0,SUM(P11:P32))</f>
        <v>35</v>
      </c>
      <c r="Q36" s="8"/>
      <c r="R36" s="25">
        <f>IF(SUM(R11:R32)=0,0,SUM(R11:R32))</f>
        <v>10</v>
      </c>
      <c r="S36" s="8"/>
      <c r="T36" s="25">
        <f>IF(SUM(T11:T32)=0,0,SUM(T11:T32))</f>
        <v>10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ht="12.75">
      <c r="E40" s="101" t="s">
        <v>135</v>
      </c>
      <c r="F40" s="98">
        <v>0.9472222222222223</v>
      </c>
      <c r="G40" s="101" t="s">
        <v>135</v>
      </c>
      <c r="H40" s="105">
        <v>0.775</v>
      </c>
      <c r="I40" s="101" t="s">
        <v>136</v>
      </c>
      <c r="J40" s="98">
        <v>0.9604166666666667</v>
      </c>
      <c r="K40" s="101" t="s">
        <v>135</v>
      </c>
      <c r="L40" s="98">
        <v>0.7215277777777778</v>
      </c>
      <c r="M40" s="101" t="s">
        <v>135</v>
      </c>
      <c r="N40" s="98">
        <v>0.8548611111111111</v>
      </c>
      <c r="O40" s="91" t="s">
        <v>135</v>
      </c>
      <c r="P40" s="98">
        <v>0.7305555555555556</v>
      </c>
      <c r="Q40" s="101" t="s">
        <v>135</v>
      </c>
      <c r="R40" s="98">
        <v>0.7020833333333334</v>
      </c>
      <c r="S40" s="101" t="s">
        <v>135</v>
      </c>
      <c r="T40" s="98">
        <v>0.8562500000000001</v>
      </c>
    </row>
    <row r="41" ht="12.75">
      <c r="I41" s="6"/>
    </row>
    <row r="43" spans="1:22" ht="22.5">
      <c r="A43" s="106"/>
      <c r="B43" s="106"/>
      <c r="C43" s="106"/>
      <c r="D43" s="107"/>
      <c r="E43" s="108"/>
      <c r="F43" s="106"/>
      <c r="G43" s="104"/>
      <c r="H43" s="106"/>
      <c r="I43" s="106"/>
      <c r="J43" s="75"/>
      <c r="K43" s="106"/>
      <c r="L43" s="106"/>
      <c r="M43" s="109"/>
      <c r="N43" s="106"/>
      <c r="O43" s="102"/>
      <c r="P43" s="106"/>
      <c r="Q43" s="106"/>
      <c r="R43" s="110"/>
      <c r="S43" s="111"/>
      <c r="T43" s="106"/>
      <c r="U43" s="106"/>
      <c r="V43" s="106"/>
    </row>
    <row r="44" spans="1:22" ht="22.5">
      <c r="A44" s="106"/>
      <c r="B44" s="106"/>
      <c r="C44" s="106"/>
      <c r="D44" s="107"/>
      <c r="E44" s="108"/>
      <c r="F44" s="106"/>
      <c r="G44" s="104"/>
      <c r="H44" s="106"/>
      <c r="I44" s="106"/>
      <c r="J44" s="75"/>
      <c r="K44" s="106"/>
      <c r="L44" s="106"/>
      <c r="M44" s="109"/>
      <c r="N44" s="106"/>
      <c r="O44" s="102"/>
      <c r="P44" s="106"/>
      <c r="Q44" s="106"/>
      <c r="R44" s="110"/>
      <c r="S44" s="111"/>
      <c r="T44" s="106"/>
      <c r="U44" s="106"/>
      <c r="V44" s="106"/>
    </row>
    <row r="45" spans="1:22" ht="22.5">
      <c r="A45" s="106"/>
      <c r="B45" s="106"/>
      <c r="C45" s="106"/>
      <c r="D45" s="107"/>
      <c r="E45" s="108"/>
      <c r="F45" s="106"/>
      <c r="G45" s="104"/>
      <c r="H45" s="106"/>
      <c r="I45" s="106"/>
      <c r="J45" s="75"/>
      <c r="K45" s="106"/>
      <c r="L45" s="106"/>
      <c r="M45" s="109"/>
      <c r="N45" s="106"/>
      <c r="O45" s="102"/>
      <c r="P45" s="106"/>
      <c r="Q45" s="106"/>
      <c r="R45" s="110"/>
      <c r="S45" s="111"/>
      <c r="T45" s="106"/>
      <c r="U45" s="106"/>
      <c r="V45" s="106"/>
    </row>
    <row r="46" spans="1:22" ht="15.75">
      <c r="A46" s="106"/>
      <c r="B46" s="106"/>
      <c r="C46" s="106"/>
      <c r="D46" s="107"/>
      <c r="E46" s="109"/>
      <c r="F46" s="106"/>
      <c r="G46" s="104"/>
      <c r="H46" s="106"/>
      <c r="I46" s="106"/>
      <c r="J46" s="75"/>
      <c r="K46" s="106"/>
      <c r="L46" s="106"/>
      <c r="M46" s="109"/>
      <c r="N46" s="106"/>
      <c r="O46" s="102"/>
      <c r="P46" s="106"/>
      <c r="Q46" s="106"/>
      <c r="R46" s="110"/>
      <c r="S46" s="111"/>
      <c r="T46" s="106"/>
      <c r="U46" s="106"/>
      <c r="V46" s="106"/>
    </row>
    <row r="47" spans="1:22" ht="22.5">
      <c r="A47" s="106"/>
      <c r="B47" s="106"/>
      <c r="C47" s="106"/>
      <c r="D47" s="107"/>
      <c r="E47" s="108"/>
      <c r="F47" s="106"/>
      <c r="G47" s="104"/>
      <c r="H47" s="106"/>
      <c r="I47" s="106"/>
      <c r="J47" s="75"/>
      <c r="K47" s="106"/>
      <c r="L47" s="106"/>
      <c r="M47" s="109"/>
      <c r="N47" s="106"/>
      <c r="O47" s="103"/>
      <c r="P47" s="106"/>
      <c r="Q47" s="106"/>
      <c r="R47" s="110"/>
      <c r="S47" s="111"/>
      <c r="T47" s="106"/>
      <c r="U47" s="106"/>
      <c r="V47" s="106"/>
    </row>
    <row r="48" spans="1:22" ht="22.5">
      <c r="A48" s="106"/>
      <c r="B48" s="106"/>
      <c r="C48" s="106"/>
      <c r="D48" s="107"/>
      <c r="E48" s="108"/>
      <c r="F48" s="106"/>
      <c r="G48" s="104"/>
      <c r="H48" s="106"/>
      <c r="I48" s="106"/>
      <c r="J48" s="75"/>
      <c r="K48" s="106"/>
      <c r="L48" s="106"/>
      <c r="M48" s="109"/>
      <c r="N48" s="106"/>
      <c r="O48" s="102"/>
      <c r="P48" s="106"/>
      <c r="Q48" s="106"/>
      <c r="R48" s="110"/>
      <c r="S48" s="111"/>
      <c r="T48" s="106"/>
      <c r="U48" s="106"/>
      <c r="V48" s="106"/>
    </row>
    <row r="49" spans="1:22" ht="22.5">
      <c r="A49" s="106"/>
      <c r="B49" s="106"/>
      <c r="C49" s="106"/>
      <c r="D49" s="107"/>
      <c r="E49" s="108"/>
      <c r="F49" s="106"/>
      <c r="G49" s="104"/>
      <c r="H49" s="106"/>
      <c r="I49" s="106"/>
      <c r="J49" s="75"/>
      <c r="K49" s="106"/>
      <c r="L49" s="106"/>
      <c r="M49" s="109"/>
      <c r="N49" s="106"/>
      <c r="O49" s="103"/>
      <c r="P49" s="106"/>
      <c r="Q49" s="106"/>
      <c r="R49" s="110"/>
      <c r="S49" s="111"/>
      <c r="T49" s="106"/>
      <c r="U49" s="106"/>
      <c r="V49" s="106"/>
    </row>
    <row r="50" spans="1:22" ht="22.5">
      <c r="A50" s="106"/>
      <c r="B50" s="106"/>
      <c r="C50" s="106"/>
      <c r="D50" s="107"/>
      <c r="E50" s="108"/>
      <c r="F50" s="106"/>
      <c r="G50" s="104"/>
      <c r="H50" s="106"/>
      <c r="I50" s="106"/>
      <c r="J50" s="75"/>
      <c r="K50" s="106"/>
      <c r="L50" s="106"/>
      <c r="M50" s="109"/>
      <c r="N50" s="106"/>
      <c r="O50" s="103"/>
      <c r="P50" s="106"/>
      <c r="Q50" s="106"/>
      <c r="R50" s="110"/>
      <c r="S50" s="111"/>
      <c r="T50" s="106"/>
      <c r="U50" s="106"/>
      <c r="V50" s="106"/>
    </row>
    <row r="51" spans="1:22" ht="22.5">
      <c r="A51" s="106"/>
      <c r="B51" s="106"/>
      <c r="C51" s="106"/>
      <c r="D51" s="107"/>
      <c r="E51" s="108"/>
      <c r="F51" s="106"/>
      <c r="G51" s="104"/>
      <c r="H51" s="106"/>
      <c r="I51" s="106"/>
      <c r="J51" s="106"/>
      <c r="K51" s="106"/>
      <c r="L51" s="106"/>
      <c r="M51" s="109"/>
      <c r="N51" s="106"/>
      <c r="O51" s="102"/>
      <c r="P51" s="106"/>
      <c r="Q51" s="106"/>
      <c r="R51" s="110"/>
      <c r="S51" s="112"/>
      <c r="T51" s="106"/>
      <c r="U51" s="106"/>
      <c r="V51" s="106"/>
    </row>
    <row r="52" spans="1:22" ht="22.5">
      <c r="A52" s="106"/>
      <c r="B52" s="106"/>
      <c r="C52" s="106"/>
      <c r="D52" s="107"/>
      <c r="E52" s="108"/>
      <c r="F52" s="106"/>
      <c r="G52" s="104"/>
      <c r="H52" s="106"/>
      <c r="I52" s="106"/>
      <c r="J52" s="75"/>
      <c r="K52" s="106"/>
      <c r="L52" s="106"/>
      <c r="M52" s="109"/>
      <c r="N52" s="106"/>
      <c r="O52" s="102"/>
      <c r="P52" s="106"/>
      <c r="Q52" s="106"/>
      <c r="R52" s="110"/>
      <c r="S52" s="111"/>
      <c r="T52" s="106"/>
      <c r="U52" s="106"/>
      <c r="V52" s="106"/>
    </row>
    <row r="53" spans="1:22" ht="22.5">
      <c r="A53" s="106"/>
      <c r="B53" s="106"/>
      <c r="C53" s="106"/>
      <c r="D53" s="107"/>
      <c r="E53" s="108"/>
      <c r="F53" s="106"/>
      <c r="G53" s="104"/>
      <c r="H53" s="106"/>
      <c r="I53" s="106"/>
      <c r="J53" s="106"/>
      <c r="K53" s="106"/>
      <c r="L53" s="106"/>
      <c r="M53" s="109"/>
      <c r="N53" s="106"/>
      <c r="O53" s="102"/>
      <c r="P53" s="106"/>
      <c r="Q53" s="106"/>
      <c r="R53" s="110"/>
      <c r="S53" s="112"/>
      <c r="T53" s="106"/>
      <c r="U53" s="106"/>
      <c r="V53" s="106"/>
    </row>
    <row r="54" spans="1:22" ht="22.5">
      <c r="A54" s="106"/>
      <c r="B54" s="106"/>
      <c r="C54" s="106"/>
      <c r="D54" s="107"/>
      <c r="E54" s="108"/>
      <c r="F54" s="106"/>
      <c r="G54" s="104"/>
      <c r="H54" s="106"/>
      <c r="I54" s="106"/>
      <c r="J54" s="75"/>
      <c r="K54" s="106"/>
      <c r="L54" s="106"/>
      <c r="M54" s="109"/>
      <c r="N54" s="106"/>
      <c r="O54" s="102"/>
      <c r="P54" s="106"/>
      <c r="Q54" s="106"/>
      <c r="R54" s="106"/>
      <c r="S54" s="112"/>
      <c r="T54" s="106"/>
      <c r="U54" s="106"/>
      <c r="V54" s="106"/>
    </row>
    <row r="55" spans="1:22" ht="15">
      <c r="A55" s="106"/>
      <c r="B55" s="106"/>
      <c r="C55" s="106"/>
      <c r="D55" s="107"/>
      <c r="E55" s="106"/>
      <c r="F55" s="106"/>
      <c r="G55" s="104"/>
      <c r="H55" s="106"/>
      <c r="I55" s="106"/>
      <c r="J55" s="106"/>
      <c r="K55" s="106"/>
      <c r="L55" s="106"/>
      <c r="M55" s="106"/>
      <c r="N55" s="106"/>
      <c r="O55" s="102"/>
      <c r="P55" s="106"/>
      <c r="Q55" s="106"/>
      <c r="R55" s="110"/>
      <c r="S55" s="111"/>
      <c r="T55" s="106"/>
      <c r="U55" s="106"/>
      <c r="V55" s="106"/>
    </row>
    <row r="56" spans="1:22" ht="15">
      <c r="A56" s="106"/>
      <c r="B56" s="106"/>
      <c r="C56" s="106"/>
      <c r="D56" s="107"/>
      <c r="E56" s="106"/>
      <c r="F56" s="106"/>
      <c r="G56" s="104"/>
      <c r="H56" s="106"/>
      <c r="I56" s="106"/>
      <c r="J56" s="106"/>
      <c r="K56" s="106"/>
      <c r="L56" s="106"/>
      <c r="M56" s="106"/>
      <c r="N56" s="106"/>
      <c r="O56" s="102"/>
      <c r="P56" s="106"/>
      <c r="Q56" s="106"/>
      <c r="R56" s="106"/>
      <c r="S56" s="112"/>
      <c r="T56" s="106"/>
      <c r="U56" s="106"/>
      <c r="V56" s="106"/>
    </row>
    <row r="57" spans="1:22" ht="12.75">
      <c r="A57" s="106"/>
      <c r="B57" s="106"/>
      <c r="C57" s="106"/>
      <c r="D57" s="107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11"/>
      <c r="T57" s="106"/>
      <c r="U57" s="106"/>
      <c r="V57" s="106"/>
    </row>
    <row r="58" spans="1:22" ht="12.75">
      <c r="A58" s="106"/>
      <c r="B58" s="106"/>
      <c r="C58" s="106"/>
      <c r="D58" s="107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</row>
    <row r="59" spans="1:22" ht="12.75">
      <c r="A59" s="106"/>
      <c r="B59" s="106"/>
      <c r="C59" s="106"/>
      <c r="D59" s="107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</row>
  </sheetData>
  <sheetProtection selectLockedCells="1"/>
  <mergeCells count="8">
    <mergeCell ref="E9:F9"/>
    <mergeCell ref="G9:H9"/>
    <mergeCell ref="O9:P9"/>
    <mergeCell ref="S9:T9"/>
    <mergeCell ref="Q9:R9"/>
    <mergeCell ref="K9:L9"/>
    <mergeCell ref="I9:J9"/>
    <mergeCell ref="M9:N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C1">
      <selection activeCell="R45" sqref="R45:S45"/>
    </sheetView>
  </sheetViews>
  <sheetFormatPr defaultColWidth="6.00390625" defaultRowHeight="12.75"/>
  <cols>
    <col min="1" max="1" width="6.00390625" style="0" hidden="1" customWidth="1"/>
    <col min="2" max="2" width="10.0039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132</v>
      </c>
      <c r="D11" s="59" t="str">
        <f>A11&amp;" ("&amp;B11&amp;")"</f>
        <v>1 (10)</v>
      </c>
      <c r="E11" s="53" t="s">
        <v>129</v>
      </c>
      <c r="F11" s="54">
        <f>IF((IF($C11=E11,$B11,0))=0,"",IF($C11=E11,$B11,0))</f>
      </c>
      <c r="G11" s="53" t="s">
        <v>132</v>
      </c>
      <c r="H11" s="54">
        <f aca="true" t="shared" si="0" ref="H11:H18">IF((IF($C11=G11,$B11,0))=0,"",IF($C11=G11,$B11,0))</f>
        <v>10</v>
      </c>
      <c r="I11" s="53" t="s">
        <v>121</v>
      </c>
      <c r="J11" s="54">
        <f aca="true" t="shared" si="1" ref="J11:J18">IF((IF($C11=I11,$B11,0))=0,"",IF($C11=I11,$B11,0))</f>
      </c>
      <c r="K11" s="53" t="s">
        <v>132</v>
      </c>
      <c r="L11" s="54">
        <f aca="true" t="shared" si="2" ref="L11:L18">IF((IF($C11=K11,$B11,0))=0,"",IF($C11=K11,$B11,0))</f>
        <v>10</v>
      </c>
      <c r="M11" s="53" t="s">
        <v>121</v>
      </c>
      <c r="N11" s="54">
        <f aca="true" t="shared" si="3" ref="N11:P18">IF((IF($C11=M11,$B11,0))=0,"",IF($C11=M11,$B11,0))</f>
      </c>
      <c r="O11" s="53" t="s">
        <v>121</v>
      </c>
      <c r="P11" s="54">
        <f t="shared" si="3"/>
      </c>
      <c r="Q11" s="53" t="s">
        <v>121</v>
      </c>
      <c r="R11" s="54">
        <f aca="true" t="shared" si="4" ref="R11:T18">IF((IF($C11=Q11,$B11,0))=0,"",IF($C11=Q11,$B11,0))</f>
      </c>
      <c r="S11" s="53" t="s">
        <v>121</v>
      </c>
      <c r="T11" s="54">
        <f t="shared" si="4"/>
      </c>
    </row>
    <row r="12" spans="1:20" ht="12.75" customHeight="1">
      <c r="A12">
        <v>2</v>
      </c>
      <c r="B12">
        <f>Points!A2</f>
        <v>8</v>
      </c>
      <c r="C12" s="58" t="s">
        <v>134</v>
      </c>
      <c r="D12" s="59" t="str">
        <f aca="true" t="shared" si="5" ref="D12:D32">A12&amp;" ("&amp;B12&amp;")"</f>
        <v>2 (8)</v>
      </c>
      <c r="E12" s="53" t="s">
        <v>121</v>
      </c>
      <c r="F12" s="54">
        <f aca="true" t="shared" si="6" ref="F12:F18">IF((IF($C12=E12,$B12,0))=0,"",IF($C12=E12,$B12,0))</f>
      </c>
      <c r="G12" s="53" t="s">
        <v>121</v>
      </c>
      <c r="H12" s="54">
        <f t="shared" si="0"/>
      </c>
      <c r="I12" s="53" t="s">
        <v>134</v>
      </c>
      <c r="J12" s="54">
        <f t="shared" si="1"/>
        <v>8</v>
      </c>
      <c r="K12" s="53" t="s">
        <v>134</v>
      </c>
      <c r="L12" s="54">
        <f t="shared" si="2"/>
        <v>8</v>
      </c>
      <c r="M12" s="53" t="s">
        <v>116</v>
      </c>
      <c r="N12" s="54">
        <f t="shared" si="3"/>
      </c>
      <c r="O12" s="53" t="s">
        <v>134</v>
      </c>
      <c r="P12" s="54">
        <f t="shared" si="3"/>
        <v>8</v>
      </c>
      <c r="Q12" s="53" t="s">
        <v>132</v>
      </c>
      <c r="R12" s="54">
        <f t="shared" si="4"/>
      </c>
      <c r="S12" s="53" t="s">
        <v>132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129</v>
      </c>
      <c r="D13" s="59" t="str">
        <f t="shared" si="5"/>
        <v>3 (6)</v>
      </c>
      <c r="E13" s="53" t="s">
        <v>132</v>
      </c>
      <c r="F13" s="54">
        <f t="shared" si="6"/>
      </c>
      <c r="G13" s="53" t="s">
        <v>134</v>
      </c>
      <c r="H13" s="54">
        <f t="shared" si="0"/>
      </c>
      <c r="I13" s="53" t="s">
        <v>129</v>
      </c>
      <c r="J13" s="54">
        <f t="shared" si="1"/>
        <v>6</v>
      </c>
      <c r="K13" s="53" t="s">
        <v>121</v>
      </c>
      <c r="L13" s="54">
        <f t="shared" si="2"/>
      </c>
      <c r="M13" s="53" t="s">
        <v>132</v>
      </c>
      <c r="N13" s="54">
        <f t="shared" si="3"/>
      </c>
      <c r="O13" s="53" t="s">
        <v>129</v>
      </c>
      <c r="P13" s="54">
        <f t="shared" si="3"/>
        <v>6</v>
      </c>
      <c r="Q13" s="53" t="s">
        <v>134</v>
      </c>
      <c r="R13" s="54">
        <f t="shared" si="4"/>
      </c>
      <c r="S13" s="53" t="s">
        <v>134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119</v>
      </c>
      <c r="D14" s="59" t="str">
        <f t="shared" si="5"/>
        <v>4 (5)</v>
      </c>
      <c r="E14" s="53" t="s">
        <v>134</v>
      </c>
      <c r="F14" s="54">
        <f t="shared" si="6"/>
      </c>
      <c r="G14" s="53" t="s">
        <v>116</v>
      </c>
      <c r="H14" s="54">
        <f t="shared" si="0"/>
      </c>
      <c r="I14" s="53" t="s">
        <v>132</v>
      </c>
      <c r="J14" s="54">
        <f t="shared" si="1"/>
      </c>
      <c r="K14" s="53" t="s">
        <v>129</v>
      </c>
      <c r="L14" s="54">
        <f t="shared" si="2"/>
      </c>
      <c r="M14" s="53" t="s">
        <v>119</v>
      </c>
      <c r="N14" s="54">
        <f t="shared" si="3"/>
        <v>5</v>
      </c>
      <c r="O14" s="53" t="s">
        <v>123</v>
      </c>
      <c r="P14" s="54">
        <f t="shared" si="3"/>
      </c>
      <c r="Q14" s="53" t="s">
        <v>129</v>
      </c>
      <c r="R14" s="54">
        <f t="shared" si="4"/>
      </c>
      <c r="S14" s="53" t="s">
        <v>129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128</v>
      </c>
      <c r="D15" s="59" t="str">
        <f t="shared" si="5"/>
        <v>5 (4)</v>
      </c>
      <c r="E15" s="53" t="s">
        <v>119</v>
      </c>
      <c r="F15" s="54">
        <f t="shared" si="6"/>
      </c>
      <c r="G15" s="53" t="s">
        <v>129</v>
      </c>
      <c r="H15" s="54">
        <f t="shared" si="0"/>
      </c>
      <c r="I15" s="53" t="s">
        <v>123</v>
      </c>
      <c r="J15" s="54">
        <f t="shared" si="1"/>
      </c>
      <c r="K15" s="53" t="s">
        <v>119</v>
      </c>
      <c r="L15" s="54">
        <f t="shared" si="2"/>
      </c>
      <c r="M15" s="53" t="s">
        <v>118</v>
      </c>
      <c r="N15" s="54">
        <f t="shared" si="3"/>
      </c>
      <c r="O15" s="53" t="s">
        <v>119</v>
      </c>
      <c r="P15" s="54">
        <f t="shared" si="3"/>
      </c>
      <c r="Q15" s="53" t="s">
        <v>123</v>
      </c>
      <c r="R15" s="54">
        <f t="shared" si="4"/>
      </c>
      <c r="S15" s="53" t="s">
        <v>123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121</v>
      </c>
      <c r="D16" s="59" t="str">
        <f t="shared" si="5"/>
        <v>6 (3)</v>
      </c>
      <c r="E16" s="53" t="s">
        <v>122</v>
      </c>
      <c r="F16" s="54">
        <f t="shared" si="6"/>
      </c>
      <c r="G16" s="53" t="s">
        <v>117</v>
      </c>
      <c r="H16" s="54">
        <f t="shared" si="0"/>
      </c>
      <c r="I16" s="53" t="s">
        <v>131</v>
      </c>
      <c r="J16" s="54">
        <f t="shared" si="1"/>
      </c>
      <c r="K16" s="53" t="s">
        <v>122</v>
      </c>
      <c r="L16" s="54">
        <f t="shared" si="2"/>
      </c>
      <c r="M16" s="53" t="s">
        <v>123</v>
      </c>
      <c r="N16" s="54">
        <f t="shared" si="3"/>
      </c>
      <c r="O16" s="53" t="s">
        <v>128</v>
      </c>
      <c r="P16" s="54">
        <f t="shared" si="3"/>
      </c>
      <c r="Q16" s="53" t="s">
        <v>122</v>
      </c>
      <c r="R16" s="54">
        <f t="shared" si="4"/>
      </c>
      <c r="S16" s="53" t="s">
        <v>128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123</v>
      </c>
      <c r="D17" s="59" t="str">
        <f t="shared" si="5"/>
        <v>7 (2)</v>
      </c>
      <c r="E17" s="53" t="s">
        <v>128</v>
      </c>
      <c r="F17" s="54">
        <f t="shared" si="6"/>
      </c>
      <c r="G17" s="53" t="s">
        <v>120</v>
      </c>
      <c r="H17" s="54">
        <f t="shared" si="0"/>
      </c>
      <c r="I17" s="53" t="s">
        <v>128</v>
      </c>
      <c r="J17" s="54">
        <f t="shared" si="1"/>
      </c>
      <c r="K17" s="53" t="s">
        <v>123</v>
      </c>
      <c r="L17" s="54">
        <f t="shared" si="2"/>
        <v>2</v>
      </c>
      <c r="M17" s="53" t="s">
        <v>128</v>
      </c>
      <c r="N17" s="54">
        <f t="shared" si="3"/>
      </c>
      <c r="O17" s="53" t="s">
        <v>116</v>
      </c>
      <c r="P17" s="54">
        <f t="shared" si="3"/>
      </c>
      <c r="Q17" s="53" t="s">
        <v>119</v>
      </c>
      <c r="R17" s="54">
        <f t="shared" si="4"/>
      </c>
      <c r="S17" s="53" t="s">
        <v>119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117</v>
      </c>
      <c r="D18" s="59" t="str">
        <f t="shared" si="5"/>
        <v>8 (1)</v>
      </c>
      <c r="E18" s="53" t="s">
        <v>123</v>
      </c>
      <c r="F18" s="54">
        <f t="shared" si="6"/>
      </c>
      <c r="G18" s="53" t="s">
        <v>119</v>
      </c>
      <c r="H18" s="54">
        <f t="shared" si="0"/>
      </c>
      <c r="I18" s="53" t="s">
        <v>119</v>
      </c>
      <c r="J18" s="54">
        <f t="shared" si="1"/>
      </c>
      <c r="K18" s="53" t="s">
        <v>128</v>
      </c>
      <c r="L18" s="54">
        <f t="shared" si="2"/>
      </c>
      <c r="M18" s="53" t="s">
        <v>131</v>
      </c>
      <c r="N18" s="54">
        <f t="shared" si="3"/>
      </c>
      <c r="O18" s="53" t="s">
        <v>122</v>
      </c>
      <c r="P18" s="54">
        <f t="shared" si="3"/>
      </c>
      <c r="Q18" s="53" t="s">
        <v>116</v>
      </c>
      <c r="R18" s="54">
        <f t="shared" si="4"/>
      </c>
      <c r="S18" s="53" t="s">
        <v>122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132</v>
      </c>
      <c r="D20" s="59" t="str">
        <f t="shared" si="5"/>
        <v>Pole (10)</v>
      </c>
      <c r="E20" s="53" t="s">
        <v>132</v>
      </c>
      <c r="F20" s="54">
        <f>IF((IF($C20=E20,$B20,0))=0,"",IF($C20=E20,$B20,0))</f>
        <v>10</v>
      </c>
      <c r="G20" s="53" t="s">
        <v>132</v>
      </c>
      <c r="H20" s="54">
        <f>IF((IF($C20=G20,$B20,0))=0,"",IF($C20=G20,$B20,0))</f>
        <v>10</v>
      </c>
      <c r="I20" s="53" t="s">
        <v>121</v>
      </c>
      <c r="J20" s="54">
        <f>IF((IF($C20=I20,$B20,0))=0,"",IF($C20=I20,$B20,0))</f>
      </c>
      <c r="K20" s="53" t="s">
        <v>132</v>
      </c>
      <c r="L20" s="54">
        <f>IF((IF($C20=K20,$B20,0))=0,"",IF($C20=K20,$B20,0))</f>
        <v>10</v>
      </c>
      <c r="M20" s="53" t="s">
        <v>121</v>
      </c>
      <c r="N20" s="54">
        <f>IF((IF($C20=M20,$B20,0))=0,"",IF($C20=M20,$B20,0))</f>
      </c>
      <c r="O20" s="53" t="s">
        <v>132</v>
      </c>
      <c r="P20" s="54">
        <f>IF((IF($C20=O20,$B20,0))=0,"",IF($C20=O20,$B20,0))</f>
        <v>10</v>
      </c>
      <c r="Q20" s="53" t="s">
        <v>132</v>
      </c>
      <c r="R20" s="54">
        <f>IF((IF($C20=Q20,$B20,0))=0,"",IF($C20=Q20,$B20,0))</f>
        <v>10</v>
      </c>
      <c r="S20" s="53" t="s">
        <v>132</v>
      </c>
      <c r="T20" s="54">
        <f>IF((IF($C20=S20,$B20,0))=0,"",IF($C20=S20,$B20,0))</f>
        <v>10</v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132</v>
      </c>
      <c r="D22" s="59" t="str">
        <f t="shared" si="5"/>
        <v>Lap (10)</v>
      </c>
      <c r="E22" s="53" t="s">
        <v>132</v>
      </c>
      <c r="F22" s="54">
        <f>IF((IF($C22=E22,$B22,0))=0,"",IF($C22=E22,$B22,0))</f>
        <v>10</v>
      </c>
      <c r="G22" s="53" t="s">
        <v>132</v>
      </c>
      <c r="H22" s="54">
        <f>IF((IF($C22=G22,$B22,0))=0,"",IF($C22=G22,$B22,0))</f>
        <v>10</v>
      </c>
      <c r="I22" s="53" t="s">
        <v>121</v>
      </c>
      <c r="J22" s="54">
        <f>IF((IF($C22=I22,$B22,0))=0,"",IF($C22=I22,$B22,0))</f>
      </c>
      <c r="K22" s="53" t="s">
        <v>132</v>
      </c>
      <c r="L22" s="54">
        <f>IF((IF($C22=K22,$B22,0))=0,"",IF($C22=K22,$B22,0))</f>
        <v>10</v>
      </c>
      <c r="M22" s="53" t="s">
        <v>121</v>
      </c>
      <c r="N22" s="54">
        <f>IF((IF($C22=M22,$B22,0))=0,"",IF($C22=M22,$B22,0))</f>
      </c>
      <c r="O22" s="53" t="s">
        <v>129</v>
      </c>
      <c r="P22" s="54">
        <f>IF((IF($C22=O22,$B22,0))=0,"",IF($C22=O22,$B22,0))</f>
      </c>
      <c r="Q22" s="53" t="s">
        <v>121</v>
      </c>
      <c r="R22" s="54">
        <f>IF((IF($C22=Q22,$B22,0))=0,"",IF($C22=Q22,$B22,0))</f>
      </c>
      <c r="S22" s="53" t="s">
        <v>121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11</v>
      </c>
      <c r="D24" s="59" t="str">
        <f t="shared" si="5"/>
        <v>LoLL (10)</v>
      </c>
      <c r="E24" s="53">
        <v>8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v>10</v>
      </c>
      <c r="J24" s="54">
        <f>IF((IF($C24=I24,$B24,0))=0,"",IF($C24=I24,$B24,0))</f>
      </c>
      <c r="K24" s="53">
        <v>12</v>
      </c>
      <c r="L24" s="54">
        <f>IF((IF($C24=K24,$B24,0))=0,"",IF($C24=K24,$B24,0))</f>
      </c>
      <c r="M24" s="53">
        <v>7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12</v>
      </c>
      <c r="R24" s="54">
        <f>IF((IF($C24=Q24,$B24,0))=0,"",IF($C24=Q24,$B24,0))</f>
      </c>
      <c r="S24" s="53">
        <v>10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 t="str">
        <f>IF(COUNTIF(J$11:J$18,"")=6,"YES","")</f>
        <v>YES</v>
      </c>
      <c r="J26" s="54">
        <f aca="true" t="shared" si="7" ref="J26:J32">IF(I26="YES",$B26,"")</f>
        <v>2</v>
      </c>
      <c r="K26" s="53">
        <f>IF(COUNTIF(L$11:L$18,"")=6,"YES","")</f>
      </c>
      <c r="L26" s="54">
        <f aca="true" t="shared" si="8" ref="L26:L32">IF(K26="YES",$B26,"")</f>
      </c>
      <c r="M26" s="53">
        <f>IF(COUNTIF(N$11:N$18,"")=6,"YES","")</f>
      </c>
      <c r="N26" s="54">
        <f aca="true" t="shared" si="9" ref="N26:N32">IF(M26="YES",$B26,"")</f>
      </c>
      <c r="O26" s="53" t="str">
        <f>IF(COUNTIF(P$11:P$18,"")=6,"YES","")</f>
        <v>YES</v>
      </c>
      <c r="P26" s="54">
        <f aca="true" t="shared" si="10" ref="P26:P32">IF(O26="YES",$B26,"")</f>
        <v>2</v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 t="str">
        <f>IF(COUNTIF(L$11:L$18,"")=5,"YES","")</f>
        <v>YES</v>
      </c>
      <c r="L27" s="54">
        <f t="shared" si="8"/>
        <v>4</v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20</v>
      </c>
      <c r="G36" s="8"/>
      <c r="H36" s="25">
        <f>IF(SUM(H11:H32)=0,0,SUM(H11:H32))</f>
        <v>30</v>
      </c>
      <c r="I36" s="8"/>
      <c r="J36" s="25">
        <f>IF(SUM(J11:J32)=0,0,SUM(J11:J32))</f>
        <v>16</v>
      </c>
      <c r="K36" s="8"/>
      <c r="L36" s="25">
        <f>IF(SUM(L11:L32)=0,0,SUM(L11:L32))</f>
        <v>44</v>
      </c>
      <c r="M36" s="8"/>
      <c r="N36" s="25">
        <f>IF(SUM(N11:N32)=0,0,SUM(N11:N32))</f>
        <v>5</v>
      </c>
      <c r="O36" s="8"/>
      <c r="P36" s="25">
        <f>IF(SUM(P11:P32)=0,0,SUM(P11:P32))</f>
        <v>26</v>
      </c>
      <c r="Q36" s="8"/>
      <c r="R36" s="25">
        <f>IF(SUM(R11:R32)=0,0,SUM(R11:R32))</f>
        <v>10</v>
      </c>
      <c r="S36" s="8"/>
      <c r="T36" s="25">
        <f>IF(SUM(T11:T32)=0,0,SUM(T11:T32))</f>
        <v>10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ht="12.75">
      <c r="E40" s="101" t="s">
        <v>135</v>
      </c>
      <c r="F40" s="98">
        <v>0.9055555555555556</v>
      </c>
      <c r="G40" s="101" t="s">
        <v>135</v>
      </c>
      <c r="H40" s="98">
        <v>0.8013888888888889</v>
      </c>
      <c r="I40" s="101" t="s">
        <v>136</v>
      </c>
      <c r="J40" s="98">
        <v>0.9131944444444445</v>
      </c>
      <c r="K40" s="101" t="s">
        <v>135</v>
      </c>
      <c r="L40" s="98">
        <v>0.78125</v>
      </c>
      <c r="M40" s="101" t="s">
        <v>135</v>
      </c>
      <c r="N40" s="98">
        <v>0.21597222222222223</v>
      </c>
      <c r="O40" s="101" t="s">
        <v>135</v>
      </c>
      <c r="P40" s="98">
        <v>0.7555555555555555</v>
      </c>
      <c r="Q40" s="101" t="s">
        <v>135</v>
      </c>
      <c r="R40" s="98">
        <v>0.8840277777777777</v>
      </c>
      <c r="S40" s="101" t="s">
        <v>135</v>
      </c>
      <c r="T40" s="98">
        <v>0.8840277777777777</v>
      </c>
    </row>
    <row r="41" ht="12.75">
      <c r="N41" s="6" t="s">
        <v>151</v>
      </c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</sheetData>
  <sheetProtection selectLockedCells="1"/>
  <mergeCells count="8">
    <mergeCell ref="S9:T9"/>
    <mergeCell ref="Q9:R9"/>
    <mergeCell ref="E9:F9"/>
    <mergeCell ref="M9:N9"/>
    <mergeCell ref="I9:J9"/>
    <mergeCell ref="K9:L9"/>
    <mergeCell ref="G9:H9"/>
    <mergeCell ref="O9:P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C1">
      <selection activeCell="C16" sqref="C16"/>
    </sheetView>
  </sheetViews>
  <sheetFormatPr defaultColWidth="9.140625" defaultRowHeight="12.75"/>
  <cols>
    <col min="1" max="1" width="10.00390625" style="0" hidden="1" customWidth="1"/>
    <col min="2" max="2" width="12.28125" style="0" hidden="1" customWidth="1"/>
    <col min="3" max="3" width="12.7109375" style="0" customWidth="1"/>
    <col min="4" max="4" width="23.57421875" style="1" bestFit="1" customWidth="1"/>
    <col min="5" max="20" width="6.28125" style="1" customWidth="1"/>
  </cols>
  <sheetData>
    <row r="2" spans="3:8" ht="12.75">
      <c r="C2" s="3"/>
      <c r="E2" s="198"/>
      <c r="F2" s="198"/>
      <c r="G2" s="198"/>
      <c r="H2" s="198"/>
    </row>
    <row r="3" spans="3:8" ht="12.75">
      <c r="C3" s="3"/>
      <c r="E3" s="199"/>
      <c r="F3" s="199"/>
      <c r="G3" s="199"/>
      <c r="H3" s="199"/>
    </row>
    <row r="4" spans="3:8" s="1" customFormat="1" ht="12.75">
      <c r="C4" s="3"/>
      <c r="E4" s="200"/>
      <c r="F4" s="200"/>
      <c r="G4" s="200"/>
      <c r="H4" s="200"/>
    </row>
    <row r="5" spans="3:8" ht="12.75">
      <c r="C5" s="3"/>
      <c r="E5" s="200"/>
      <c r="F5" s="200"/>
      <c r="G5" s="200"/>
      <c r="H5" s="200"/>
    </row>
    <row r="8" ht="13.5" thickBot="1"/>
    <row r="9" spans="3:20" s="2" customFormat="1" ht="27.75" customHeight="1" thickBot="1">
      <c r="C9" s="9" t="s">
        <v>18</v>
      </c>
      <c r="D9" s="10"/>
      <c r="E9" s="195" t="str">
        <f>'Bonus 2009'!AC1</f>
        <v>The Istanbul Connection</v>
      </c>
      <c r="F9" s="196"/>
      <c r="G9" s="195" t="str">
        <f>'Bonus 2009'!AE1</f>
        <v>CJ Racing</v>
      </c>
      <c r="H9" s="196"/>
      <c r="I9" s="195" t="str">
        <f>'Bonus 2009'!AG1</f>
        <v>The Pits</v>
      </c>
      <c r="J9" s="196"/>
      <c r="K9" s="195" t="str">
        <f>'Bonus 2009'!AI1</f>
        <v>Payntrix Racing</v>
      </c>
      <c r="L9" s="196"/>
      <c r="M9" s="195" t="str">
        <f>'Bonus 2009'!AK1</f>
        <v>Clock Watchers</v>
      </c>
      <c r="N9" s="196"/>
      <c r="O9" s="195" t="str">
        <f>'Bonus 2009'!AM1</f>
        <v>CoDWorTH</v>
      </c>
      <c r="P9" s="196"/>
      <c r="Q9" s="195" t="str">
        <f>'Bonus 2009'!AO1</f>
        <v>ARSS</v>
      </c>
      <c r="R9" s="196"/>
      <c r="S9" s="195" t="str">
        <f>'Bonus 2009'!AQ1</f>
        <v>HamsterTron</v>
      </c>
      <c r="T9" s="196"/>
    </row>
    <row r="10" spans="3:20" ht="13.5" thickBot="1">
      <c r="C10" s="32"/>
      <c r="D10" s="24"/>
      <c r="E10" s="33" t="s">
        <v>16</v>
      </c>
      <c r="F10" s="34" t="s">
        <v>17</v>
      </c>
      <c r="G10" s="35" t="s">
        <v>16</v>
      </c>
      <c r="H10" s="36" t="s">
        <v>17</v>
      </c>
      <c r="I10" s="33" t="s">
        <v>16</v>
      </c>
      <c r="J10" s="34" t="s">
        <v>17</v>
      </c>
      <c r="K10" s="35" t="s">
        <v>16</v>
      </c>
      <c r="L10" s="36" t="s">
        <v>17</v>
      </c>
      <c r="M10" s="33" t="s">
        <v>16</v>
      </c>
      <c r="N10" s="34" t="s">
        <v>17</v>
      </c>
      <c r="O10" s="33" t="s">
        <v>16</v>
      </c>
      <c r="P10" s="34" t="s">
        <v>17</v>
      </c>
      <c r="Q10" s="33" t="s">
        <v>16</v>
      </c>
      <c r="R10" s="34" t="s">
        <v>17</v>
      </c>
      <c r="S10" s="33" t="s">
        <v>16</v>
      </c>
      <c r="T10" s="34" t="s">
        <v>17</v>
      </c>
    </row>
    <row r="11" spans="1:20" ht="25.5" customHeight="1">
      <c r="A11">
        <v>10</v>
      </c>
      <c r="C11" s="37" t="s">
        <v>121</v>
      </c>
      <c r="D11" s="38" t="s">
        <v>70</v>
      </c>
      <c r="E11" s="92" t="str">
        <f>'Bonus 2009'!AC2</f>
        <v>Mas</v>
      </c>
      <c r="F11" s="93">
        <f aca="true" t="shared" si="0" ref="F11:F16">IF((IF($C11=E11,$A11,0))=0,"",IF($C11=E11,$A11,0))</f>
      </c>
      <c r="G11" s="92" t="str">
        <f>'Bonus 2009'!AE2</f>
        <v>Ham</v>
      </c>
      <c r="H11" s="93">
        <f aca="true" t="shared" si="1" ref="H11:H16">IF((IF($C11=G11,$A11,0))=0,"",IF($C11=G11,$A11,0))</f>
      </c>
      <c r="I11" s="92" t="str">
        <f>'Bonus 2009'!AG2</f>
        <v>Rai</v>
      </c>
      <c r="J11" s="93">
        <f aca="true" t="shared" si="2" ref="J11:J16">IF((IF($C11=I11,$A11,0))=0,"",IF($C11=I11,$A11,0))</f>
      </c>
      <c r="K11" s="92" t="str">
        <f>'Bonus 2009'!AI2</f>
        <v>Mas</v>
      </c>
      <c r="L11" s="93">
        <f aca="true" t="shared" si="3" ref="L11:L16">IF((IF($C11=K11,$A11,0))=0,"",IF($C11=K11,$A11,0))</f>
      </c>
      <c r="M11" s="92" t="str">
        <f>'Bonus 2009'!AK2</f>
        <v>Mas</v>
      </c>
      <c r="N11" s="93">
        <f aca="true" t="shared" si="4" ref="N11:N16">IF((IF($C11=M11,$A11,0))=0,"",IF($C11=M11,$A11,0))</f>
      </c>
      <c r="O11" s="92" t="str">
        <f>'Bonus 2009'!AM2</f>
        <v>Ham</v>
      </c>
      <c r="P11" s="93">
        <f aca="true" t="shared" si="5" ref="P11:P16">IF((IF($C11=O11,$A11,0))=0,"",IF($C11=O11,$A11,0))</f>
      </c>
      <c r="Q11" s="92" t="str">
        <f>'Bonus 2009'!AO2</f>
        <v>Rai</v>
      </c>
      <c r="R11" s="93">
        <f aca="true" t="shared" si="6" ref="R11:R16">IF((IF($C11=Q11,$A11,0))=0,"",IF($C11=Q11,$A11,0))</f>
      </c>
      <c r="S11" s="92" t="str">
        <f>'Bonus 2009'!AQ2</f>
        <v>Rai</v>
      </c>
      <c r="T11" s="93">
        <f aca="true" t="shared" si="7" ref="T11:T16">IF((IF($C11=S11,$A11,0))=0,"",IF($C11=S11,$A11,0))</f>
      </c>
    </row>
    <row r="12" spans="1:20" ht="25.5" customHeight="1">
      <c r="A12">
        <v>10</v>
      </c>
      <c r="C12" s="39" t="s">
        <v>143</v>
      </c>
      <c r="D12" s="40" t="s">
        <v>71</v>
      </c>
      <c r="E12" s="92" t="str">
        <f>'Bonus 2009'!AC3</f>
        <v>Fer</v>
      </c>
      <c r="F12" s="93">
        <f t="shared" si="0"/>
      </c>
      <c r="G12" s="92" t="str">
        <f>'Bonus 2009'!AE3</f>
        <v>Fer</v>
      </c>
      <c r="H12" s="93">
        <f t="shared" si="1"/>
      </c>
      <c r="I12" s="92" t="str">
        <f>'Bonus 2009'!AG3</f>
        <v>Fer</v>
      </c>
      <c r="J12" s="93">
        <f t="shared" si="2"/>
      </c>
      <c r="K12" s="92" t="str">
        <f>'Bonus 2009'!AI3</f>
        <v>Mcl</v>
      </c>
      <c r="L12" s="93">
        <f t="shared" si="3"/>
      </c>
      <c r="M12" s="92" t="str">
        <f>'Bonus 2009'!AK3</f>
        <v>Fer</v>
      </c>
      <c r="N12" s="93">
        <f t="shared" si="4"/>
      </c>
      <c r="O12" s="92" t="str">
        <f>'Bonus 2009'!AM3</f>
        <v>Mcl</v>
      </c>
      <c r="P12" s="93">
        <f t="shared" si="5"/>
      </c>
      <c r="Q12" s="92" t="str">
        <f>'Bonus 2009'!AO3</f>
        <v>Fer</v>
      </c>
      <c r="R12" s="93">
        <f t="shared" si="6"/>
      </c>
      <c r="S12" s="92" t="str">
        <f>'Bonus 2009'!AQ3</f>
        <v>Fer</v>
      </c>
      <c r="T12" s="93">
        <f t="shared" si="7"/>
      </c>
    </row>
    <row r="13" spans="1:20" ht="25.5" customHeight="1">
      <c r="A13">
        <v>10</v>
      </c>
      <c r="C13" s="39" t="s">
        <v>121</v>
      </c>
      <c r="D13" s="40" t="s">
        <v>72</v>
      </c>
      <c r="E13" s="92" t="str">
        <f>'Bonus 2009'!AC4</f>
        <v>But</v>
      </c>
      <c r="F13" s="93">
        <f t="shared" si="0"/>
        <v>10</v>
      </c>
      <c r="G13" s="92" t="str">
        <f>'Bonus 2009'!AE4</f>
        <v>Nak</v>
      </c>
      <c r="H13" s="93">
        <f t="shared" si="1"/>
      </c>
      <c r="I13" s="92" t="str">
        <f>'Bonus 2009'!AG4</f>
        <v>But</v>
      </c>
      <c r="J13" s="93">
        <f t="shared" si="2"/>
        <v>10</v>
      </c>
      <c r="K13" s="92" t="str">
        <f>'Bonus 2009'!AI4</f>
        <v>But</v>
      </c>
      <c r="L13" s="93">
        <f t="shared" si="3"/>
        <v>10</v>
      </c>
      <c r="M13" s="92" t="str">
        <f>'Bonus 2009'!AK4</f>
        <v>Vet</v>
      </c>
      <c r="N13" s="93">
        <f t="shared" si="4"/>
      </c>
      <c r="O13" s="92" t="str">
        <f>'Bonus 2009'!AM4</f>
        <v>But</v>
      </c>
      <c r="P13" s="93">
        <f t="shared" si="5"/>
        <v>10</v>
      </c>
      <c r="Q13" s="92" t="str">
        <f>'Bonus 2009'!AO4</f>
        <v>But</v>
      </c>
      <c r="R13" s="93">
        <f t="shared" si="6"/>
        <v>10</v>
      </c>
      <c r="S13" s="92" t="str">
        <f>'Bonus 2009'!AQ4</f>
        <v>But</v>
      </c>
      <c r="T13" s="93">
        <f t="shared" si="7"/>
        <v>10</v>
      </c>
    </row>
    <row r="14" spans="1:20" ht="25.5" customHeight="1">
      <c r="A14">
        <v>10</v>
      </c>
      <c r="C14" s="39" t="s">
        <v>125</v>
      </c>
      <c r="D14" s="40" t="s">
        <v>32</v>
      </c>
      <c r="E14" s="92" t="str">
        <f>'Bonus 2009'!AC5</f>
        <v>Brawn</v>
      </c>
      <c r="F14" s="93">
        <f t="shared" si="0"/>
        <v>10</v>
      </c>
      <c r="G14" s="92" t="str">
        <f>'Bonus 2009'!AE5</f>
        <v>Brawn</v>
      </c>
      <c r="H14" s="93">
        <f t="shared" si="1"/>
        <v>10</v>
      </c>
      <c r="I14" s="92" t="str">
        <f>'Bonus 2009'!AG5</f>
        <v>Brawn</v>
      </c>
      <c r="J14" s="93">
        <f t="shared" si="2"/>
        <v>10</v>
      </c>
      <c r="K14" s="92" t="str">
        <f>'Bonus 2009'!AI5</f>
        <v>Brawn</v>
      </c>
      <c r="L14" s="93">
        <f t="shared" si="3"/>
        <v>10</v>
      </c>
      <c r="M14" s="92" t="str">
        <f>'Bonus 2009'!AK5</f>
        <v>Toro Ros</v>
      </c>
      <c r="N14" s="93">
        <f t="shared" si="4"/>
      </c>
      <c r="O14" s="92" t="str">
        <f>'Bonus 2009'!AM5</f>
        <v>Brawn</v>
      </c>
      <c r="P14" s="93">
        <f t="shared" si="5"/>
        <v>10</v>
      </c>
      <c r="Q14" s="92" t="str">
        <f>'Bonus 2009'!AO5</f>
        <v>Brawn</v>
      </c>
      <c r="R14" s="93">
        <f t="shared" si="6"/>
        <v>10</v>
      </c>
      <c r="S14" s="92" t="str">
        <f>'Bonus 2009'!AQ5</f>
        <v>Brawn</v>
      </c>
      <c r="T14" s="93">
        <f t="shared" si="7"/>
        <v>10</v>
      </c>
    </row>
    <row r="15" spans="1:20" ht="25.5" customHeight="1">
      <c r="A15">
        <v>10</v>
      </c>
      <c r="C15" s="39" t="s">
        <v>121</v>
      </c>
      <c r="D15" s="40" t="s">
        <v>73</v>
      </c>
      <c r="E15" s="92" t="str">
        <f>'Bonus 2009'!AC6</f>
        <v>Mas</v>
      </c>
      <c r="F15" s="93">
        <f t="shared" si="0"/>
      </c>
      <c r="G15" s="92" t="str">
        <f>'Bonus 2009'!AE6</f>
        <v>Ham</v>
      </c>
      <c r="H15" s="93">
        <f t="shared" si="1"/>
      </c>
      <c r="I15" s="92" t="str">
        <f>'Bonus 2009'!AG6</f>
        <v>Rai</v>
      </c>
      <c r="J15" s="93">
        <f t="shared" si="2"/>
      </c>
      <c r="K15" s="92" t="str">
        <f>'Bonus 2009'!AI6</f>
        <v>Ham</v>
      </c>
      <c r="L15" s="93">
        <f t="shared" si="3"/>
      </c>
      <c r="M15" s="92" t="str">
        <f>'Bonus 2009'!AK6</f>
        <v>Ham</v>
      </c>
      <c r="N15" s="93">
        <f t="shared" si="4"/>
      </c>
      <c r="O15" s="92" t="str">
        <f>'Bonus 2009'!AM6</f>
        <v>Ham</v>
      </c>
      <c r="P15" s="93">
        <f t="shared" si="5"/>
      </c>
      <c r="Q15" s="92" t="str">
        <f>'Bonus 2009'!AO6</f>
        <v>Rai</v>
      </c>
      <c r="R15" s="93">
        <f t="shared" si="6"/>
      </c>
      <c r="S15" s="92" t="str">
        <f>'Bonus 2009'!AQ6</f>
        <v>But</v>
      </c>
      <c r="T15" s="93">
        <f t="shared" si="7"/>
        <v>10</v>
      </c>
    </row>
    <row r="16" spans="1:20" ht="25.5" customHeight="1" thickBot="1">
      <c r="A16">
        <v>10</v>
      </c>
      <c r="C16" s="41"/>
      <c r="D16" s="42" t="s">
        <v>74</v>
      </c>
      <c r="E16" s="92" t="str">
        <f>'Bonus 2009'!AC7</f>
        <v>Mas</v>
      </c>
      <c r="F16" s="94">
        <f t="shared" si="0"/>
      </c>
      <c r="G16" s="92" t="str">
        <f>'Bonus 2009'!AE7</f>
        <v>Ham</v>
      </c>
      <c r="H16" s="94">
        <f t="shared" si="1"/>
      </c>
      <c r="I16" s="92" t="str">
        <f>'Bonus 2009'!AG7</f>
        <v>Rai</v>
      </c>
      <c r="J16" s="94">
        <f t="shared" si="2"/>
      </c>
      <c r="K16" s="92" t="str">
        <f>'Bonus 2009'!AI7</f>
        <v>Mas</v>
      </c>
      <c r="L16" s="94">
        <f t="shared" si="3"/>
      </c>
      <c r="M16" s="92" t="str">
        <f>'Bonus 2009'!AK7</f>
        <v>Mas</v>
      </c>
      <c r="N16" s="94">
        <f t="shared" si="4"/>
      </c>
      <c r="O16" s="92" t="str">
        <f>'Bonus 2009'!AM7</f>
        <v>Ham</v>
      </c>
      <c r="P16" s="94">
        <f t="shared" si="5"/>
      </c>
      <c r="Q16" s="92" t="str">
        <f>'Bonus 2009'!AO7</f>
        <v>Rai</v>
      </c>
      <c r="R16" s="94">
        <f t="shared" si="6"/>
      </c>
      <c r="S16" s="92" t="str">
        <f>'Bonus 2009'!AQ7</f>
        <v>Rai</v>
      </c>
      <c r="T16" s="94">
        <f t="shared" si="7"/>
      </c>
    </row>
    <row r="17" spans="3:20" ht="12.75" hidden="1">
      <c r="C17" s="28"/>
      <c r="D17" s="11"/>
      <c r="E17" s="30"/>
      <c r="F17" s="12"/>
      <c r="G17" s="30"/>
      <c r="H17" s="12"/>
      <c r="I17" s="30"/>
      <c r="J17" s="12"/>
      <c r="K17" s="30"/>
      <c r="L17" s="12"/>
      <c r="M17" s="30"/>
      <c r="N17" s="12"/>
      <c r="O17" s="30"/>
      <c r="P17" s="12"/>
      <c r="Q17" s="30"/>
      <c r="R17" s="12"/>
      <c r="S17" s="30"/>
      <c r="T17" s="12"/>
    </row>
    <row r="18" spans="3:20" ht="12.75" hidden="1">
      <c r="C18" s="28"/>
      <c r="D18" s="11"/>
      <c r="E18" s="30"/>
      <c r="F18" s="12"/>
      <c r="G18" s="30"/>
      <c r="H18" s="12"/>
      <c r="I18" s="30"/>
      <c r="J18" s="12"/>
      <c r="K18" s="30"/>
      <c r="L18" s="12"/>
      <c r="M18" s="30"/>
      <c r="N18" s="12"/>
      <c r="O18" s="30"/>
      <c r="P18" s="12"/>
      <c r="Q18" s="30"/>
      <c r="R18" s="12"/>
      <c r="S18" s="30"/>
      <c r="T18" s="12"/>
    </row>
    <row r="19" spans="3:20" ht="12.75" hidden="1">
      <c r="C19" s="13"/>
      <c r="D19" s="11"/>
      <c r="E19" s="5"/>
      <c r="F19" s="12"/>
      <c r="G19" s="5"/>
      <c r="H19" s="12"/>
      <c r="I19" s="5"/>
      <c r="J19" s="12"/>
      <c r="K19" s="5"/>
      <c r="L19" s="12"/>
      <c r="M19" s="5"/>
      <c r="N19" s="12"/>
      <c r="O19" s="5"/>
      <c r="P19" s="12"/>
      <c r="Q19" s="5"/>
      <c r="R19" s="12"/>
      <c r="S19" s="5"/>
      <c r="T19" s="12"/>
    </row>
    <row r="20" spans="3:20" ht="12.75" hidden="1">
      <c r="C20" s="28"/>
      <c r="D20" s="11"/>
      <c r="E20" s="30"/>
      <c r="F20" s="12"/>
      <c r="G20" s="30"/>
      <c r="H20" s="12"/>
      <c r="I20" s="30"/>
      <c r="J20" s="12"/>
      <c r="K20" s="30"/>
      <c r="L20" s="12"/>
      <c r="M20" s="30"/>
      <c r="N20" s="12"/>
      <c r="O20" s="30"/>
      <c r="P20" s="12"/>
      <c r="Q20" s="30"/>
      <c r="R20" s="12"/>
      <c r="S20" s="30"/>
      <c r="T20" s="12"/>
    </row>
    <row r="21" spans="3:20" ht="12.75" hidden="1">
      <c r="C21" s="13"/>
      <c r="D21" s="11"/>
      <c r="E21" s="5"/>
      <c r="F21" s="12"/>
      <c r="G21" s="5"/>
      <c r="H21" s="12"/>
      <c r="I21" s="5"/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/>
    </row>
    <row r="22" spans="3:20" ht="13.5" hidden="1" thickBot="1">
      <c r="C22" s="29"/>
      <c r="D22" s="11"/>
      <c r="E22" s="31"/>
      <c r="F22" s="14"/>
      <c r="G22" s="31"/>
      <c r="H22" s="14"/>
      <c r="I22" s="31"/>
      <c r="J22" s="14"/>
      <c r="K22" s="31"/>
      <c r="L22" s="14"/>
      <c r="M22" s="31"/>
      <c r="N22" s="14"/>
      <c r="O22" s="31"/>
      <c r="P22" s="14"/>
      <c r="Q22" s="31"/>
      <c r="R22" s="14"/>
      <c r="S22" s="31"/>
      <c r="T22" s="14"/>
    </row>
    <row r="23" spans="3:20" ht="12.75" hidden="1"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ht="12.75" hidden="1"/>
    <row r="25" spans="3:4" ht="13.5" thickBot="1">
      <c r="C25" s="15"/>
      <c r="D25"/>
    </row>
    <row r="26" ht="13.5" hidden="1" thickBot="1"/>
    <row r="27" ht="13.5" hidden="1" thickBot="1">
      <c r="D27"/>
    </row>
    <row r="28" ht="13.5" hidden="1" thickBot="1">
      <c r="D28"/>
    </row>
    <row r="29" ht="13.5" hidden="1" thickBot="1">
      <c r="D29"/>
    </row>
    <row r="30" ht="13.5" hidden="1" thickBot="1">
      <c r="D30"/>
    </row>
    <row r="31" ht="13.5" hidden="1" thickBot="1">
      <c r="D31"/>
    </row>
    <row r="32" ht="13.5" hidden="1" thickBot="1">
      <c r="D32"/>
    </row>
    <row r="33" ht="13.5" hidden="1" thickBot="1">
      <c r="D33"/>
    </row>
    <row r="34" ht="13.5" hidden="1" thickBot="1">
      <c r="D34"/>
    </row>
    <row r="35" ht="13.5" customHeight="1" hidden="1" thickBot="1">
      <c r="D35"/>
    </row>
    <row r="36" spans="3:20" ht="13.5" thickBot="1">
      <c r="C36" s="7">
        <f>IF(COUNTIF(C11:C16,"")&gt;2,0,1)</f>
        <v>1</v>
      </c>
      <c r="D36" s="8" t="s">
        <v>14</v>
      </c>
      <c r="E36" s="8"/>
      <c r="F36" s="25">
        <f>IF(SUM(F11:F22)=0,0,SUM(F11:F22))</f>
        <v>20</v>
      </c>
      <c r="G36" s="8"/>
      <c r="H36" s="25">
        <f>IF(SUM(H11:H22)=0,0,SUM(H11:H22))</f>
        <v>10</v>
      </c>
      <c r="I36" s="8"/>
      <c r="J36" s="25">
        <f>IF(SUM(J11:J22)=0,0,SUM(J11:J22))</f>
        <v>20</v>
      </c>
      <c r="K36" s="8"/>
      <c r="L36" s="25">
        <f>IF(SUM(L11:L22)=0,0,SUM(L11:L22))</f>
        <v>20</v>
      </c>
      <c r="M36" s="8"/>
      <c r="N36" s="25">
        <f>IF(SUM(N11:N22)=0,0,SUM(N11:N22))</f>
        <v>0</v>
      </c>
      <c r="O36" s="8"/>
      <c r="P36" s="25">
        <f>IF(SUM(P11:P22)=0,0,SUM(P11:P22))</f>
        <v>20</v>
      </c>
      <c r="Q36" s="8"/>
      <c r="R36" s="25">
        <f>IF(SUM(R11:R22)=0,0,SUM(R11:R22))</f>
        <v>20</v>
      </c>
      <c r="S36" s="8"/>
      <c r="T36" s="25">
        <f>IF(SUM(T11:T22)=0,0,SUM(T11:T22))</f>
        <v>30</v>
      </c>
    </row>
    <row r="37" ht="12.75">
      <c r="D37"/>
    </row>
    <row r="44" spans="11:20" ht="12.75">
      <c r="K44" s="197"/>
      <c r="L44" s="197"/>
      <c r="M44" s="197"/>
      <c r="N44" s="197"/>
      <c r="O44" s="197"/>
      <c r="P44" s="197"/>
      <c r="Q44" s="197"/>
      <c r="R44" s="197"/>
      <c r="S44" s="197"/>
      <c r="T44" s="197"/>
    </row>
    <row r="45" spans="11:20" ht="12.75">
      <c r="K45" s="197"/>
      <c r="L45" s="197"/>
      <c r="M45" s="197"/>
      <c r="N45" s="197"/>
      <c r="O45" s="197"/>
      <c r="P45" s="197"/>
      <c r="Q45" s="197"/>
      <c r="R45" s="197"/>
      <c r="S45" s="197"/>
      <c r="T45" s="197"/>
    </row>
    <row r="46" spans="11:20" ht="12.75">
      <c r="K46" s="197"/>
      <c r="L46" s="197"/>
      <c r="M46" s="197"/>
      <c r="N46" s="197"/>
      <c r="O46" s="197"/>
      <c r="P46" s="197"/>
      <c r="Q46" s="197"/>
      <c r="R46" s="197"/>
      <c r="S46" s="197"/>
      <c r="T46" s="197"/>
    </row>
    <row r="47" spans="11:20" ht="12.75">
      <c r="K47" s="197"/>
      <c r="L47" s="197"/>
      <c r="M47" s="197"/>
      <c r="N47" s="197"/>
      <c r="O47" s="197"/>
      <c r="P47" s="197"/>
      <c r="Q47" s="197"/>
      <c r="R47" s="197"/>
      <c r="S47" s="197"/>
      <c r="T47" s="197"/>
    </row>
  </sheetData>
  <sheetProtection selectLockedCells="1"/>
  <mergeCells count="16">
    <mergeCell ref="E2:H2"/>
    <mergeCell ref="E3:H3"/>
    <mergeCell ref="E4:H4"/>
    <mergeCell ref="E5:H5"/>
    <mergeCell ref="O9:P9"/>
    <mergeCell ref="M9:N9"/>
    <mergeCell ref="E9:F9"/>
    <mergeCell ref="G9:H9"/>
    <mergeCell ref="K47:T47"/>
    <mergeCell ref="K44:T44"/>
    <mergeCell ref="I9:J9"/>
    <mergeCell ref="K9:L9"/>
    <mergeCell ref="K45:T45"/>
    <mergeCell ref="K46:T46"/>
    <mergeCell ref="S9:T9"/>
    <mergeCell ref="Q9:R9"/>
  </mergeCells>
  <conditionalFormatting sqref="G11:G16 I11:I16 K11:K16 M11:M16 O11:O16 Q11:Q16 S11:S16 E11:E16">
    <cfRule type="expression" priority="1" dxfId="0" stopIfTrue="1">
      <formula>IF(F11="",0,1)</formula>
    </cfRule>
  </conditionalFormatting>
  <conditionalFormatting sqref="H11:H16 J11:J16 L11:L16 N11:N16 P11:P16 R11:R16 T11:T16 F11:F16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C1">
      <selection activeCell="C9" sqref="C9"/>
    </sheetView>
  </sheetViews>
  <sheetFormatPr defaultColWidth="9.140625" defaultRowHeight="12.75"/>
  <cols>
    <col min="1" max="1" width="6.00390625" style="0" hidden="1" customWidth="1"/>
    <col min="2" max="2" width="8.8515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134</v>
      </c>
      <c r="D11" s="59" t="str">
        <f>A11&amp;" ("&amp;B11&amp;")"</f>
        <v>1 (10)</v>
      </c>
      <c r="E11" s="53" t="s">
        <v>132</v>
      </c>
      <c r="F11" s="54">
        <f>IF((IF($C11=E11,$B11,0))=0,"",IF($C11=E11,$B11,0))</f>
      </c>
      <c r="G11" s="53" t="s">
        <v>132</v>
      </c>
      <c r="H11" s="54">
        <f aca="true" t="shared" si="0" ref="H11:H18">IF((IF($C11=G11,$B11,0))=0,"",IF($C11=G11,$B11,0))</f>
      </c>
      <c r="I11" s="53" t="s">
        <v>132</v>
      </c>
      <c r="J11" s="54">
        <f aca="true" t="shared" si="1" ref="J11:J18">IF((IF($C11=I11,$B11,0))=0,"",IF($C11=I11,$B11,0))</f>
      </c>
      <c r="K11" s="53" t="s">
        <v>132</v>
      </c>
      <c r="L11" s="54">
        <f aca="true" t="shared" si="2" ref="L11:L18">IF((IF($C11=K11,$B11,0))=0,"",IF($C11=K11,$B11,0))</f>
      </c>
      <c r="M11" s="53" t="s">
        <v>121</v>
      </c>
      <c r="N11" s="54">
        <f aca="true" t="shared" si="3" ref="N11:P18">IF((IF($C11=M11,$B11,0))=0,"",IF($C11=M11,$B11,0))</f>
      </c>
      <c r="O11" s="53" t="s">
        <v>132</v>
      </c>
      <c r="P11" s="54">
        <f t="shared" si="3"/>
      </c>
      <c r="Q11" s="53" t="s">
        <v>132</v>
      </c>
      <c r="R11" s="54">
        <f aca="true" t="shared" si="4" ref="R11:T18">IF((IF($C11=Q11,$B11,0))=0,"",IF($C11=Q11,$B11,0))</f>
      </c>
      <c r="S11" s="53" t="s">
        <v>132</v>
      </c>
      <c r="T11" s="54">
        <f t="shared" si="4"/>
      </c>
    </row>
    <row r="12" spans="1:20" ht="12.75" customHeight="1">
      <c r="A12">
        <v>2</v>
      </c>
      <c r="B12">
        <f>Points!A2</f>
        <v>8</v>
      </c>
      <c r="C12" s="58" t="s">
        <v>132</v>
      </c>
      <c r="D12" s="59" t="str">
        <f aca="true" t="shared" si="5" ref="D12:D32">A12&amp;" ("&amp;B12&amp;")"</f>
        <v>2 (8)</v>
      </c>
      <c r="E12" s="53" t="s">
        <v>121</v>
      </c>
      <c r="F12" s="54">
        <f aca="true" t="shared" si="6" ref="F12:F18">IF((IF($C12=E12,$B12,0))=0,"",IF($C12=E12,$B12,0))</f>
      </c>
      <c r="G12" s="53" t="s">
        <v>121</v>
      </c>
      <c r="H12" s="54">
        <f t="shared" si="0"/>
      </c>
      <c r="I12" s="53" t="s">
        <v>121</v>
      </c>
      <c r="J12" s="54">
        <f t="shared" si="1"/>
      </c>
      <c r="K12" s="53" t="s">
        <v>121</v>
      </c>
      <c r="L12" s="54">
        <f t="shared" si="2"/>
      </c>
      <c r="M12" s="53" t="s">
        <v>134</v>
      </c>
      <c r="N12" s="54">
        <f t="shared" si="3"/>
      </c>
      <c r="O12" s="53" t="s">
        <v>134</v>
      </c>
      <c r="P12" s="54">
        <f t="shared" si="3"/>
      </c>
      <c r="Q12" s="53" t="s">
        <v>121</v>
      </c>
      <c r="R12" s="54">
        <f t="shared" si="4"/>
      </c>
      <c r="S12" s="53" t="s">
        <v>121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119</v>
      </c>
      <c r="D13" s="59" t="str">
        <f t="shared" si="5"/>
        <v>3 (6)</v>
      </c>
      <c r="E13" s="53" t="s">
        <v>134</v>
      </c>
      <c r="F13" s="54">
        <f t="shared" si="6"/>
      </c>
      <c r="G13" s="53" t="s">
        <v>134</v>
      </c>
      <c r="H13" s="54">
        <f t="shared" si="0"/>
      </c>
      <c r="I13" s="53" t="s">
        <v>134</v>
      </c>
      <c r="J13" s="54">
        <f t="shared" si="1"/>
      </c>
      <c r="K13" s="53" t="s">
        <v>134</v>
      </c>
      <c r="L13" s="54">
        <f t="shared" si="2"/>
      </c>
      <c r="M13" s="53" t="s">
        <v>132</v>
      </c>
      <c r="N13" s="54">
        <f t="shared" si="3"/>
      </c>
      <c r="O13" s="53" t="s">
        <v>121</v>
      </c>
      <c r="P13" s="54">
        <f t="shared" si="3"/>
      </c>
      <c r="Q13" s="53" t="s">
        <v>134</v>
      </c>
      <c r="R13" s="54">
        <f t="shared" si="4"/>
      </c>
      <c r="S13" s="53" t="s">
        <v>134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128</v>
      </c>
      <c r="D14" s="59" t="str">
        <f t="shared" si="5"/>
        <v>4 (5)</v>
      </c>
      <c r="E14" s="53" t="s">
        <v>119</v>
      </c>
      <c r="F14" s="54">
        <f t="shared" si="6"/>
      </c>
      <c r="G14" s="53" t="s">
        <v>116</v>
      </c>
      <c r="H14" s="54">
        <f t="shared" si="0"/>
      </c>
      <c r="I14" s="53" t="s">
        <v>129</v>
      </c>
      <c r="J14" s="54">
        <f t="shared" si="1"/>
      </c>
      <c r="K14" s="53" t="s">
        <v>123</v>
      </c>
      <c r="L14" s="54">
        <f t="shared" si="2"/>
      </c>
      <c r="M14" s="53" t="s">
        <v>116</v>
      </c>
      <c r="N14" s="54">
        <f t="shared" si="3"/>
      </c>
      <c r="O14" s="53" t="s">
        <v>129</v>
      </c>
      <c r="P14" s="54">
        <f t="shared" si="3"/>
      </c>
      <c r="Q14" s="53" t="s">
        <v>116</v>
      </c>
      <c r="R14" s="54">
        <f t="shared" si="4"/>
      </c>
      <c r="S14" s="53" t="s">
        <v>129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121</v>
      </c>
      <c r="D15" s="59" t="str">
        <f t="shared" si="5"/>
        <v>5 (4)</v>
      </c>
      <c r="E15" s="53" t="s">
        <v>129</v>
      </c>
      <c r="F15" s="54">
        <f t="shared" si="6"/>
      </c>
      <c r="G15" s="53" t="s">
        <v>119</v>
      </c>
      <c r="H15" s="54">
        <f t="shared" si="0"/>
      </c>
      <c r="I15" s="53" t="s">
        <v>131</v>
      </c>
      <c r="J15" s="54">
        <f t="shared" si="1"/>
      </c>
      <c r="K15" s="53" t="s">
        <v>129</v>
      </c>
      <c r="L15" s="54">
        <f t="shared" si="2"/>
      </c>
      <c r="M15" s="53" t="s">
        <v>123</v>
      </c>
      <c r="N15" s="54">
        <f t="shared" si="3"/>
      </c>
      <c r="O15" s="53" t="s">
        <v>117</v>
      </c>
      <c r="P15" s="54">
        <f t="shared" si="3"/>
      </c>
      <c r="Q15" s="53" t="s">
        <v>123</v>
      </c>
      <c r="R15" s="54">
        <f t="shared" si="4"/>
      </c>
      <c r="S15" s="53" t="s">
        <v>119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129</v>
      </c>
      <c r="D16" s="59" t="str">
        <f t="shared" si="5"/>
        <v>6 (3)</v>
      </c>
      <c r="E16" s="53" t="s">
        <v>123</v>
      </c>
      <c r="F16" s="54">
        <f t="shared" si="6"/>
      </c>
      <c r="G16" s="53" t="s">
        <v>129</v>
      </c>
      <c r="H16" s="54">
        <f t="shared" si="0"/>
        <v>3</v>
      </c>
      <c r="I16" s="53" t="s">
        <v>119</v>
      </c>
      <c r="J16" s="54">
        <f t="shared" si="1"/>
      </c>
      <c r="K16" s="53" t="s">
        <v>122</v>
      </c>
      <c r="L16" s="54">
        <f t="shared" si="2"/>
      </c>
      <c r="M16" s="53" t="s">
        <v>129</v>
      </c>
      <c r="N16" s="54">
        <f t="shared" si="3"/>
        <v>3</v>
      </c>
      <c r="O16" s="53" t="s">
        <v>123</v>
      </c>
      <c r="P16" s="54">
        <f t="shared" si="3"/>
      </c>
      <c r="Q16" s="53" t="s">
        <v>122</v>
      </c>
      <c r="R16" s="54">
        <f t="shared" si="4"/>
      </c>
      <c r="S16" s="53" t="s">
        <v>116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122</v>
      </c>
      <c r="D17" s="59" t="str">
        <f t="shared" si="5"/>
        <v>7 (2)</v>
      </c>
      <c r="E17" s="53" t="s">
        <v>117</v>
      </c>
      <c r="F17" s="54">
        <f t="shared" si="6"/>
      </c>
      <c r="G17" s="53" t="s">
        <v>117</v>
      </c>
      <c r="H17" s="54">
        <f t="shared" si="0"/>
      </c>
      <c r="I17" s="53" t="s">
        <v>116</v>
      </c>
      <c r="J17" s="54">
        <f t="shared" si="1"/>
      </c>
      <c r="K17" s="53" t="s">
        <v>128</v>
      </c>
      <c r="L17" s="54">
        <f t="shared" si="2"/>
      </c>
      <c r="M17" s="53" t="s">
        <v>122</v>
      </c>
      <c r="N17" s="54">
        <f t="shared" si="3"/>
        <v>2</v>
      </c>
      <c r="O17" s="53" t="s">
        <v>128</v>
      </c>
      <c r="P17" s="54">
        <f t="shared" si="3"/>
      </c>
      <c r="Q17" s="53" t="s">
        <v>129</v>
      </c>
      <c r="R17" s="54">
        <f t="shared" si="4"/>
      </c>
      <c r="S17" s="53" t="s">
        <v>117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120</v>
      </c>
      <c r="D18" s="59" t="str">
        <f t="shared" si="5"/>
        <v>8 (1)</v>
      </c>
      <c r="E18" s="53" t="s">
        <v>131</v>
      </c>
      <c r="F18" s="54">
        <f t="shared" si="6"/>
      </c>
      <c r="G18" s="53" t="s">
        <v>128</v>
      </c>
      <c r="H18" s="54">
        <f t="shared" si="0"/>
      </c>
      <c r="I18" s="53" t="s">
        <v>122</v>
      </c>
      <c r="J18" s="54">
        <f t="shared" si="1"/>
      </c>
      <c r="K18" s="53" t="s">
        <v>116</v>
      </c>
      <c r="L18" s="54">
        <f t="shared" si="2"/>
      </c>
      <c r="M18" s="53" t="s">
        <v>119</v>
      </c>
      <c r="N18" s="54">
        <f t="shared" si="3"/>
      </c>
      <c r="O18" s="53" t="s">
        <v>131</v>
      </c>
      <c r="P18" s="54">
        <f t="shared" si="3"/>
      </c>
      <c r="Q18" s="53" t="s">
        <v>119</v>
      </c>
      <c r="R18" s="54">
        <f t="shared" si="4"/>
      </c>
      <c r="S18" s="53" t="s">
        <v>123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134</v>
      </c>
      <c r="D20" s="59" t="str">
        <f t="shared" si="5"/>
        <v>Pole (10)</v>
      </c>
      <c r="E20" s="53" t="s">
        <v>132</v>
      </c>
      <c r="F20" s="54">
        <f>IF((IF($C20=E20,$B20,0))=0,"",IF($C20=E20,$B20,0))</f>
      </c>
      <c r="G20" s="53" t="s">
        <v>132</v>
      </c>
      <c r="H20" s="54">
        <f>IF((IF($C20=G20,$B20,0))=0,"",IF($C20=G20,$B20,0))</f>
      </c>
      <c r="I20" s="53" t="s">
        <v>132</v>
      </c>
      <c r="J20" s="54">
        <f>IF((IF($C20=I20,$B20,0))=0,"",IF($C20=I20,$B20,0))</f>
      </c>
      <c r="K20" s="53" t="s">
        <v>132</v>
      </c>
      <c r="L20" s="54">
        <f>IF((IF($C20=K20,$B20,0))=0,"",IF($C20=K20,$B20,0))</f>
      </c>
      <c r="M20" s="53" t="s">
        <v>121</v>
      </c>
      <c r="N20" s="54">
        <f>IF((IF($C20=M20,$B20,0))=0,"",IF($C20=M20,$B20,0))</f>
      </c>
      <c r="O20" s="53" t="s">
        <v>132</v>
      </c>
      <c r="P20" s="54">
        <f>IF((IF($C20=O20,$B20,0))=0,"",IF($C20=O20,$B20,0))</f>
      </c>
      <c r="Q20" s="53" t="s">
        <v>132</v>
      </c>
      <c r="R20" s="54">
        <f>IF((IF($C20=Q20,$B20,0))=0,"",IF($C20=Q20,$B20,0))</f>
      </c>
      <c r="S20" s="53" t="s">
        <v>132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122</v>
      </c>
      <c r="D22" s="59" t="str">
        <f t="shared" si="5"/>
        <v>Lap (10)</v>
      </c>
      <c r="E22" s="53" t="s">
        <v>132</v>
      </c>
      <c r="F22" s="54">
        <f>IF((IF($C22=E22,$B22,0))=0,"",IF($C22=E22,$B22,0))</f>
      </c>
      <c r="G22" s="53" t="s">
        <v>121</v>
      </c>
      <c r="H22" s="54">
        <f>IF((IF($C22=G22,$B22,0))=0,"",IF($C22=G22,$B22,0))</f>
      </c>
      <c r="I22" s="53" t="s">
        <v>121</v>
      </c>
      <c r="J22" s="54">
        <f>IF((IF($C22=I22,$B22,0))=0,"",IF($C22=I22,$B22,0))</f>
      </c>
      <c r="K22" s="53" t="s">
        <v>132</v>
      </c>
      <c r="L22" s="54">
        <f>IF((IF($C22=K22,$B22,0))=0,"",IF($C22=K22,$B22,0))</f>
      </c>
      <c r="M22" s="53" t="s">
        <v>132</v>
      </c>
      <c r="N22" s="54">
        <f>IF((IF($C22=M22,$B22,0))=0,"",IF($C22=M22,$B22,0))</f>
      </c>
      <c r="O22" s="53" t="s">
        <v>134</v>
      </c>
      <c r="P22" s="54">
        <f>IF((IF($C22=O22,$B22,0))=0,"",IF($C22=O22,$B22,0))</f>
      </c>
      <c r="Q22" s="53" t="s">
        <v>134</v>
      </c>
      <c r="R22" s="54">
        <f>IF((IF($C22=Q22,$B22,0))=0,"",IF($C22=Q22,$B22,0))</f>
      </c>
      <c r="S22" s="53" t="s">
        <v>121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17</v>
      </c>
      <c r="D24" s="59" t="str">
        <f t="shared" si="5"/>
        <v>LoLL (10)</v>
      </c>
      <c r="E24" s="53">
        <v>11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v>11</v>
      </c>
      <c r="J24" s="54">
        <f>IF((IF($C24=I24,$B24,0))=0,"",IF($C24=I24,$B24,0))</f>
      </c>
      <c r="K24" s="53">
        <v>11</v>
      </c>
      <c r="L24" s="54">
        <f>IF((IF($C24=K24,$B24,0))=0,"",IF($C24=K24,$B24,0))</f>
      </c>
      <c r="M24" s="53">
        <v>12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15</v>
      </c>
      <c r="R24" s="54">
        <f>IF((IF($C24=Q24,$B24,0))=0,"",IF($C24=Q24,$B24,0))</f>
      </c>
      <c r="S24" s="53">
        <v>10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 t="str">
        <f>IF(COUNTIF(N$11:N$18,"")=6,"YES","")</f>
        <v>YES</v>
      </c>
      <c r="N26" s="54">
        <f aca="true" t="shared" si="9" ref="N26:N32">IF(M26="YES",$B26,"")</f>
        <v>2</v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0</v>
      </c>
      <c r="G36" s="8"/>
      <c r="H36" s="25">
        <f>IF(SUM(H11:H32)=0,0,SUM(H11:H32))</f>
        <v>3</v>
      </c>
      <c r="I36" s="8"/>
      <c r="J36" s="25">
        <f>IF(SUM(J11:J32)=0,0,SUM(J11:J32))</f>
        <v>0</v>
      </c>
      <c r="K36" s="8"/>
      <c r="L36" s="25">
        <f>IF(SUM(L11:L32)=0,0,SUM(L11:L32))</f>
        <v>0</v>
      </c>
      <c r="M36" s="8"/>
      <c r="N36" s="25">
        <f>IF(SUM(N11:N32)=0,0,SUM(N11:N32))</f>
        <v>7</v>
      </c>
      <c r="O36" s="8"/>
      <c r="P36" s="25">
        <f>IF(SUM(P11:P32)=0,0,SUM(P11:P32))</f>
        <v>0</v>
      </c>
      <c r="Q36" s="8"/>
      <c r="R36" s="25">
        <f>IF(SUM(R11:R32)=0,0,SUM(R11:R32))</f>
        <v>0</v>
      </c>
      <c r="S36" s="8"/>
      <c r="T36" s="25">
        <f>IF(SUM(T11:T32)=0,0,SUM(T11:T32))</f>
        <v>0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3:20" ht="12.75">
      <c r="C40" s="91"/>
      <c r="D40" s="91"/>
      <c r="E40" s="101" t="s">
        <v>136</v>
      </c>
      <c r="F40" s="98">
        <v>0.9458333333333333</v>
      </c>
      <c r="G40" s="101" t="s">
        <v>135</v>
      </c>
      <c r="H40" s="98">
        <v>0.8013888888888889</v>
      </c>
      <c r="I40" s="101" t="s">
        <v>136</v>
      </c>
      <c r="J40" s="98">
        <v>0.8743055555555556</v>
      </c>
      <c r="K40" s="101" t="s">
        <v>135</v>
      </c>
      <c r="L40" s="98">
        <v>0.8937499999999999</v>
      </c>
      <c r="M40" s="101" t="s">
        <v>135</v>
      </c>
      <c r="N40" s="98">
        <v>0.9666666666666667</v>
      </c>
      <c r="O40" s="101" t="s">
        <v>135</v>
      </c>
      <c r="P40" s="98">
        <v>0.6958333333333333</v>
      </c>
      <c r="Q40" s="101" t="s">
        <v>135</v>
      </c>
      <c r="R40" s="98">
        <v>0.9187500000000001</v>
      </c>
      <c r="S40" s="101" t="s">
        <v>135</v>
      </c>
      <c r="T40" s="98">
        <v>0.8986111111111111</v>
      </c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</sheetData>
  <sheetProtection selectLockedCells="1"/>
  <mergeCells count="8">
    <mergeCell ref="S9:T9"/>
    <mergeCell ref="Q9:R9"/>
    <mergeCell ref="E9:F9"/>
    <mergeCell ref="M9:N9"/>
    <mergeCell ref="I9:J9"/>
    <mergeCell ref="G9:H9"/>
    <mergeCell ref="K9:L9"/>
    <mergeCell ref="O9:P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C1">
      <selection activeCell="S9" sqref="S9:T9"/>
    </sheetView>
  </sheetViews>
  <sheetFormatPr defaultColWidth="6.00390625" defaultRowHeight="12.75"/>
  <cols>
    <col min="1" max="1" width="6.00390625" style="0" hidden="1" customWidth="1"/>
    <col min="2" max="2" width="11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116</v>
      </c>
      <c r="D11" s="59" t="str">
        <f>A11&amp;" ("&amp;B11&amp;")"</f>
        <v>1 (10)</v>
      </c>
      <c r="E11" s="53" t="s">
        <v>134</v>
      </c>
      <c r="F11" s="54">
        <f>IF((IF($C11=E11,$B11,0))=0,"",IF($C11=E11,$B11,0))</f>
      </c>
      <c r="G11" s="53" t="s">
        <v>116</v>
      </c>
      <c r="H11" s="54">
        <f aca="true" t="shared" si="0" ref="H11:H18">IF((IF($C11=G11,$B11,0))=0,"",IF($C11=G11,$B11,0))</f>
        <v>10</v>
      </c>
      <c r="I11" s="53" t="str">
        <f>'Default Prediction'!I11</f>
        <v>Rai</v>
      </c>
      <c r="J11" s="54">
        <f aca="true" t="shared" si="1" ref="J11:J18">IF((IF($C11=I11,$B11,0))=0,"",IF($C11=I11,$B11,0))</f>
      </c>
      <c r="K11" s="53" t="s">
        <v>132</v>
      </c>
      <c r="L11" s="54">
        <f aca="true" t="shared" si="2" ref="L11:L18">IF((IF($C11=K11,$B11,0))=0,"",IF($C11=K11,$B11,0))</f>
      </c>
      <c r="M11" s="53" t="s">
        <v>116</v>
      </c>
      <c r="N11" s="54">
        <f aca="true" t="shared" si="3" ref="N11:P18">IF((IF($C11=M11,$B11,0))=0,"",IF($C11=M11,$B11,0))</f>
        <v>10</v>
      </c>
      <c r="O11" s="53" t="s">
        <v>121</v>
      </c>
      <c r="P11" s="54">
        <f t="shared" si="3"/>
      </c>
      <c r="Q11" s="53" t="s">
        <v>116</v>
      </c>
      <c r="R11" s="54">
        <f aca="true" t="shared" si="4" ref="R11:T18">IF((IF($C11=Q11,$B11,0))=0,"",IF($C11=Q11,$B11,0))</f>
        <v>10</v>
      </c>
      <c r="S11" s="53" t="s">
        <v>121</v>
      </c>
      <c r="T11" s="54">
        <f t="shared" si="4"/>
      </c>
    </row>
    <row r="12" spans="1:20" ht="12.75" customHeight="1">
      <c r="A12">
        <v>2</v>
      </c>
      <c r="B12">
        <f>Points!A2</f>
        <v>8</v>
      </c>
      <c r="C12" s="58" t="s">
        <v>117</v>
      </c>
      <c r="D12" s="59" t="str">
        <f aca="true" t="shared" si="5" ref="D12:D32">A12&amp;" ("&amp;B12&amp;")"</f>
        <v>2 (8)</v>
      </c>
      <c r="E12" s="53" t="s">
        <v>121</v>
      </c>
      <c r="F12" s="54">
        <f aca="true" t="shared" si="6" ref="F12:F18">IF((IF($C12=E12,$B12,0))=0,"",IF($C12=E12,$B12,0))</f>
      </c>
      <c r="G12" s="53" t="s">
        <v>132</v>
      </c>
      <c r="H12" s="54">
        <f t="shared" si="0"/>
      </c>
      <c r="I12" s="53" t="str">
        <f>'Default Prediction'!I12</f>
        <v>Mas</v>
      </c>
      <c r="J12" s="54">
        <f t="shared" si="1"/>
      </c>
      <c r="K12" s="53" t="s">
        <v>116</v>
      </c>
      <c r="L12" s="54">
        <f t="shared" si="2"/>
      </c>
      <c r="M12" s="53" t="s">
        <v>120</v>
      </c>
      <c r="N12" s="54">
        <f t="shared" si="3"/>
      </c>
      <c r="O12" s="53" t="s">
        <v>132</v>
      </c>
      <c r="P12" s="54">
        <f t="shared" si="3"/>
      </c>
      <c r="Q12" s="53" t="s">
        <v>134</v>
      </c>
      <c r="R12" s="54">
        <f t="shared" si="4"/>
      </c>
      <c r="S12" s="53" t="s">
        <v>132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134</v>
      </c>
      <c r="D13" s="59" t="str">
        <f t="shared" si="5"/>
        <v>3 (6)</v>
      </c>
      <c r="E13" s="53" t="s">
        <v>129</v>
      </c>
      <c r="F13" s="54">
        <f t="shared" si="6"/>
      </c>
      <c r="G13" s="53" t="s">
        <v>134</v>
      </c>
      <c r="H13" s="54">
        <f t="shared" si="0"/>
        <v>6</v>
      </c>
      <c r="I13" s="53" t="str">
        <f>'Default Prediction'!I13</f>
        <v>But</v>
      </c>
      <c r="J13" s="54">
        <f t="shared" si="1"/>
      </c>
      <c r="K13" s="53" t="s">
        <v>134</v>
      </c>
      <c r="L13" s="54">
        <f t="shared" si="2"/>
        <v>6</v>
      </c>
      <c r="M13" s="53" t="s">
        <v>134</v>
      </c>
      <c r="N13" s="54">
        <f t="shared" si="3"/>
        <v>6</v>
      </c>
      <c r="O13" s="53" t="s">
        <v>129</v>
      </c>
      <c r="P13" s="54">
        <f t="shared" si="3"/>
      </c>
      <c r="Q13" s="53" t="s">
        <v>132</v>
      </c>
      <c r="R13" s="54">
        <f t="shared" si="4"/>
      </c>
      <c r="S13" s="53" t="s">
        <v>134</v>
      </c>
      <c r="T13" s="54">
        <f t="shared" si="4"/>
        <v>6</v>
      </c>
    </row>
    <row r="14" spans="1:20" ht="12.75" customHeight="1">
      <c r="A14">
        <v>4</v>
      </c>
      <c r="B14">
        <f>Points!A4</f>
        <v>5</v>
      </c>
      <c r="C14" s="58" t="s">
        <v>128</v>
      </c>
      <c r="D14" s="59" t="str">
        <f t="shared" si="5"/>
        <v>4 (5)</v>
      </c>
      <c r="E14" s="53" t="s">
        <v>132</v>
      </c>
      <c r="F14" s="54">
        <f t="shared" si="6"/>
      </c>
      <c r="G14" s="53" t="s">
        <v>129</v>
      </c>
      <c r="H14" s="54">
        <f t="shared" si="0"/>
      </c>
      <c r="I14" s="53" t="str">
        <f>'Default Prediction'!I14</f>
        <v>Alo</v>
      </c>
      <c r="J14" s="54">
        <f t="shared" si="1"/>
      </c>
      <c r="K14" s="53" t="s">
        <v>129</v>
      </c>
      <c r="L14" s="54">
        <f t="shared" si="2"/>
      </c>
      <c r="M14" s="53" t="s">
        <v>128</v>
      </c>
      <c r="N14" s="54">
        <f t="shared" si="3"/>
        <v>5</v>
      </c>
      <c r="O14" s="53" t="s">
        <v>116</v>
      </c>
      <c r="P14" s="54">
        <f t="shared" si="3"/>
      </c>
      <c r="Q14" s="53" t="s">
        <v>120</v>
      </c>
      <c r="R14" s="54">
        <f t="shared" si="4"/>
      </c>
      <c r="S14" s="53" t="s">
        <v>116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120</v>
      </c>
      <c r="D15" s="59" t="str">
        <f t="shared" si="5"/>
        <v>5 (4)</v>
      </c>
      <c r="E15" s="53" t="s">
        <v>120</v>
      </c>
      <c r="F15" s="54">
        <f t="shared" si="6"/>
        <v>4</v>
      </c>
      <c r="G15" s="53" t="s">
        <v>117</v>
      </c>
      <c r="H15" s="54">
        <f t="shared" si="0"/>
      </c>
      <c r="I15" s="53" t="str">
        <f>'Default Prediction'!I15</f>
        <v>Hei</v>
      </c>
      <c r="J15" s="54">
        <f t="shared" si="1"/>
      </c>
      <c r="K15" s="53" t="s">
        <v>120</v>
      </c>
      <c r="L15" s="54">
        <f t="shared" si="2"/>
        <v>4</v>
      </c>
      <c r="M15" s="53" t="s">
        <v>132</v>
      </c>
      <c r="N15" s="54">
        <f t="shared" si="3"/>
      </c>
      <c r="O15" s="53" t="s">
        <v>134</v>
      </c>
      <c r="P15" s="54">
        <f t="shared" si="3"/>
      </c>
      <c r="Q15" s="53" t="s">
        <v>121</v>
      </c>
      <c r="R15" s="54">
        <f t="shared" si="4"/>
      </c>
      <c r="S15" s="53" t="s">
        <v>129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131</v>
      </c>
      <c r="D16" s="59" t="str">
        <f t="shared" si="5"/>
        <v>6 (3)</v>
      </c>
      <c r="E16" s="53" t="s">
        <v>119</v>
      </c>
      <c r="F16" s="54">
        <f t="shared" si="6"/>
      </c>
      <c r="G16" s="53" t="s">
        <v>121</v>
      </c>
      <c r="H16" s="54">
        <f t="shared" si="0"/>
      </c>
      <c r="I16" s="53" t="str">
        <f>'Default Prediction'!I16</f>
        <v>Kub</v>
      </c>
      <c r="J16" s="54">
        <f t="shared" si="1"/>
      </c>
      <c r="K16" s="53" t="s">
        <v>122</v>
      </c>
      <c r="L16" s="54">
        <f t="shared" si="2"/>
      </c>
      <c r="M16" s="53" t="s">
        <v>129</v>
      </c>
      <c r="N16" s="54">
        <f t="shared" si="3"/>
      </c>
      <c r="O16" s="53" t="s">
        <v>119</v>
      </c>
      <c r="P16" s="54">
        <f t="shared" si="3"/>
      </c>
      <c r="Q16" s="53" t="s">
        <v>123</v>
      </c>
      <c r="R16" s="54">
        <f t="shared" si="4"/>
      </c>
      <c r="S16" s="53" t="s">
        <v>122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121</v>
      </c>
      <c r="D17" s="59" t="str">
        <f t="shared" si="5"/>
        <v>7 (2)</v>
      </c>
      <c r="E17" s="53" t="s">
        <v>131</v>
      </c>
      <c r="F17" s="54">
        <f t="shared" si="6"/>
      </c>
      <c r="G17" s="53" t="s">
        <v>119</v>
      </c>
      <c r="H17" s="54">
        <f t="shared" si="0"/>
      </c>
      <c r="I17" s="53" t="str">
        <f>'Default Prediction'!I17</f>
        <v>Ham</v>
      </c>
      <c r="J17" s="54">
        <f t="shared" si="1"/>
      </c>
      <c r="K17" s="53" t="s">
        <v>128</v>
      </c>
      <c r="L17" s="54">
        <f t="shared" si="2"/>
      </c>
      <c r="M17" s="53" t="s">
        <v>123</v>
      </c>
      <c r="N17" s="54">
        <f t="shared" si="3"/>
      </c>
      <c r="O17" s="53" t="s">
        <v>117</v>
      </c>
      <c r="P17" s="54">
        <f t="shared" si="3"/>
      </c>
      <c r="Q17" s="53" t="s">
        <v>129</v>
      </c>
      <c r="R17" s="54">
        <f t="shared" si="4"/>
      </c>
      <c r="S17" s="53" t="s">
        <v>120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123</v>
      </c>
      <c r="D18" s="59" t="str">
        <f t="shared" si="5"/>
        <v>8 (1)</v>
      </c>
      <c r="E18" s="53" t="s">
        <v>116</v>
      </c>
      <c r="F18" s="54">
        <f t="shared" si="6"/>
      </c>
      <c r="G18" s="53" t="s">
        <v>122</v>
      </c>
      <c r="H18" s="54">
        <f t="shared" si="0"/>
      </c>
      <c r="I18" s="53" t="str">
        <f>'Default Prediction'!I18</f>
        <v>Kov</v>
      </c>
      <c r="J18" s="54">
        <f t="shared" si="1"/>
      </c>
      <c r="K18" s="53" t="s">
        <v>119</v>
      </c>
      <c r="L18" s="54">
        <f t="shared" si="2"/>
      </c>
      <c r="M18" s="53" t="s">
        <v>117</v>
      </c>
      <c r="N18" s="54">
        <f t="shared" si="3"/>
      </c>
      <c r="O18" s="53" t="s">
        <v>128</v>
      </c>
      <c r="P18" s="54">
        <f t="shared" si="3"/>
      </c>
      <c r="Q18" s="53" t="s">
        <v>128</v>
      </c>
      <c r="R18" s="54">
        <f t="shared" si="4"/>
      </c>
      <c r="S18" s="53" t="s">
        <v>119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122</v>
      </c>
      <c r="D20" s="59" t="str">
        <f t="shared" si="5"/>
        <v>Pole (10)</v>
      </c>
      <c r="E20" s="53" t="s">
        <v>134</v>
      </c>
      <c r="F20" s="54">
        <f>IF((IF($C20=E20,$B20,0))=0,"",IF($C20=E20,$B20,0))</f>
      </c>
      <c r="G20" s="53" t="s">
        <v>116</v>
      </c>
      <c r="H20" s="54">
        <f>IF((IF($C20=G20,$B20,0))=0,"",IF($C20=G20,$B20,0))</f>
      </c>
      <c r="I20" s="53" t="str">
        <f>'Default Prediction'!I20</f>
        <v>Rai</v>
      </c>
      <c r="J20" s="54">
        <f>IF((IF($C20=I20,$B20,0))=0,"",IF($C20=I20,$B20,0))</f>
      </c>
      <c r="K20" s="53" t="s">
        <v>132</v>
      </c>
      <c r="L20" s="54">
        <f>IF((IF($C20=K20,$B20,0))=0,"",IF($C20=K20,$B20,0))</f>
      </c>
      <c r="M20" s="53" t="s">
        <v>116</v>
      </c>
      <c r="N20" s="54">
        <f>IF((IF($C20=M20,$B20,0))=0,"",IF($C20=M20,$B20,0))</f>
      </c>
      <c r="O20" s="53" t="s">
        <v>121</v>
      </c>
      <c r="P20" s="54">
        <f>IF((IF($C20=O20,$B20,0))=0,"",IF($C20=O20,$B20,0))</f>
      </c>
      <c r="Q20" s="53" t="s">
        <v>116</v>
      </c>
      <c r="R20" s="54">
        <f>IF((IF($C20=Q20,$B20,0))=0,"",IF($C20=Q20,$B20,0))</f>
      </c>
      <c r="S20" s="53" t="s">
        <v>132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134</v>
      </c>
      <c r="D22" s="59" t="str">
        <f t="shared" si="5"/>
        <v>Lap (10)</v>
      </c>
      <c r="E22" s="53" t="s">
        <v>121</v>
      </c>
      <c r="F22" s="54">
        <f>IF((IF($C22=E22,$B22,0))=0,"",IF($C22=E22,$B22,0))</f>
      </c>
      <c r="G22" s="53" t="s">
        <v>132</v>
      </c>
      <c r="H22" s="54">
        <f>IF((IF($C22=G22,$B22,0))=0,"",IF($C22=G22,$B22,0))</f>
      </c>
      <c r="I22" s="53" t="str">
        <f>'Default Prediction'!I22</f>
        <v>Mas</v>
      </c>
      <c r="J22" s="54">
        <f>IF((IF($C22=I22,$B22,0))=0,"",IF($C22=I22,$B22,0))</f>
      </c>
      <c r="K22" s="53" t="s">
        <v>116</v>
      </c>
      <c r="L22" s="54">
        <f>IF((IF($C22=K22,$B22,0))=0,"",IF($C22=K22,$B22,0))</f>
      </c>
      <c r="M22" s="53" t="s">
        <v>134</v>
      </c>
      <c r="N22" s="54">
        <f>IF((IF($C22=M22,$B22,0))=0,"",IF($C22=M22,$B22,0))</f>
        <v>10</v>
      </c>
      <c r="O22" s="53" t="s">
        <v>132</v>
      </c>
      <c r="P22" s="54">
        <f>IF((IF($C22=O22,$B22,0))=0,"",IF($C22=O22,$B22,0))</f>
      </c>
      <c r="Q22" s="53" t="s">
        <v>116</v>
      </c>
      <c r="R22" s="54">
        <f>IF((IF($C22=Q22,$B22,0))=0,"",IF($C22=Q22,$B22,0))</f>
      </c>
      <c r="S22" s="53" t="s">
        <v>121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13</v>
      </c>
      <c r="D24" s="59" t="str">
        <f t="shared" si="5"/>
        <v>LoLL (10)</v>
      </c>
      <c r="E24" s="53">
        <v>11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f>'Default Prediction'!I24</f>
        <v>8</v>
      </c>
      <c r="J24" s="54">
        <f>IF((IF($C24=I24,$B24,0))=0,"",IF($C24=I24,$B24,0))</f>
      </c>
      <c r="K24" s="53">
        <v>10</v>
      </c>
      <c r="L24" s="54">
        <f>IF((IF($C24=K24,$B24,0))=0,"",IF($C24=K24,$B24,0))</f>
      </c>
      <c r="M24" s="53">
        <v>9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13</v>
      </c>
      <c r="R24" s="54">
        <f>IF((IF($C24=Q24,$B24,0))=0,"",IF($C24=Q24,$B24,0))</f>
        <v>10</v>
      </c>
      <c r="S24" s="53">
        <v>13</v>
      </c>
      <c r="T24" s="54">
        <f>IF((IF($C24=S24,$B24,0))=0,"",IF($C24=S24,$B24,0))</f>
        <v>10</v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 t="str">
        <f>IF(COUNTIF(H$11:H$18,"")=6,"YES","")</f>
        <v>YES</v>
      </c>
      <c r="H26" s="54">
        <f>IF(G26="YES",$B26,"")</f>
        <v>2</v>
      </c>
      <c r="I26" s="53">
        <f>IF(COUNTIF(J$11:J$18,"")=6,"YES","")</f>
      </c>
      <c r="J26" s="54">
        <f aca="true" t="shared" si="7" ref="J26:J32">IF(I26="YES",$B26,"")</f>
      </c>
      <c r="K26" s="53" t="str">
        <f>IF(COUNTIF(L$11:L$18,"")=6,"YES","")</f>
        <v>YES</v>
      </c>
      <c r="L26" s="54">
        <f aca="true" t="shared" si="8" ref="L26:L32">IF(K26="YES",$B26,"")</f>
        <v>2</v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 t="str">
        <f>IF(COUNTIF(N$11:N$18,"")=5,"YES","")</f>
        <v>YES</v>
      </c>
      <c r="N27" s="54">
        <f t="shared" si="9"/>
        <v>4</v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4</v>
      </c>
      <c r="G36" s="8"/>
      <c r="H36" s="25">
        <f>IF(SUM(H11:H32)=0,0,SUM(H11:H32))</f>
        <v>18</v>
      </c>
      <c r="I36" s="8"/>
      <c r="J36" s="25">
        <f>IF(SUM(J11:J32)=0,0,SUM(J11:J32))</f>
        <v>0</v>
      </c>
      <c r="K36" s="8"/>
      <c r="L36" s="25">
        <f>IF(SUM(L11:L32)=0,0,SUM(L11:L32))</f>
        <v>12</v>
      </c>
      <c r="M36" s="8"/>
      <c r="N36" s="25">
        <f>IF(SUM(N11:N32)=0,0,SUM(N11:N32))</f>
        <v>35</v>
      </c>
      <c r="O36" s="8"/>
      <c r="P36" s="25">
        <f>IF(SUM(P11:P32)=0,0,SUM(P11:P32))</f>
        <v>0</v>
      </c>
      <c r="Q36" s="8"/>
      <c r="R36" s="25">
        <f>IF(SUM(R11:R32)=0,0,SUM(R11:R32))</f>
        <v>20</v>
      </c>
      <c r="S36" s="8"/>
      <c r="T36" s="25">
        <f>IF(SUM(T11:T32)=0,0,SUM(T11:T32))</f>
        <v>16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3:20" ht="12.75">
      <c r="C40" s="91"/>
      <c r="D40" s="91"/>
      <c r="E40" s="91" t="s">
        <v>135</v>
      </c>
      <c r="F40" s="98">
        <v>0.7430555555555555</v>
      </c>
      <c r="G40" s="91" t="s">
        <v>136</v>
      </c>
      <c r="H40" s="98">
        <v>0.9243055555555556</v>
      </c>
      <c r="I40" s="201" t="s">
        <v>149</v>
      </c>
      <c r="J40" s="198"/>
      <c r="K40" s="91" t="s">
        <v>135</v>
      </c>
      <c r="L40" s="98">
        <v>0.9201388888888888</v>
      </c>
      <c r="M40" s="91" t="s">
        <v>135</v>
      </c>
      <c r="N40" s="98">
        <v>0.9666666666666667</v>
      </c>
      <c r="O40" s="91" t="s">
        <v>135</v>
      </c>
      <c r="P40" s="98">
        <v>0.65</v>
      </c>
      <c r="Q40" s="91" t="s">
        <v>135</v>
      </c>
      <c r="R40" s="98">
        <v>0.9618055555555555</v>
      </c>
      <c r="S40" s="91" t="s">
        <v>135</v>
      </c>
      <c r="T40" s="98">
        <v>0.9597222222222223</v>
      </c>
    </row>
  </sheetData>
  <sheetProtection selectLockedCells="1"/>
  <mergeCells count="9">
    <mergeCell ref="I40:J40"/>
    <mergeCell ref="S9:T9"/>
    <mergeCell ref="Q9:R9"/>
    <mergeCell ref="E9:F9"/>
    <mergeCell ref="M9:N9"/>
    <mergeCell ref="G9:H9"/>
    <mergeCell ref="K9:L9"/>
    <mergeCell ref="I9:J9"/>
    <mergeCell ref="O9:P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6.00390625" style="0" hidden="1" customWidth="1"/>
    <col min="2" max="2" width="8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129</v>
      </c>
      <c r="D11" s="59" t="str">
        <f>A11&amp;" ("&amp;B11&amp;")"</f>
        <v>1 (10)</v>
      </c>
      <c r="E11" s="53" t="s">
        <v>121</v>
      </c>
      <c r="F11" s="54">
        <f>IF((IF($C11=E11,$B11,0))=0,"",IF($C11=E11,$B11,0))</f>
      </c>
      <c r="G11" s="53" t="s">
        <v>121</v>
      </c>
      <c r="H11" s="54">
        <f aca="true" t="shared" si="0" ref="H11:H18">IF((IF($C11=G11,$B11,0))=0,"",IF($C11=G11,$B11,0))</f>
      </c>
      <c r="I11" s="53" t="str">
        <f>'Default Prediction'!I11</f>
        <v>Rai</v>
      </c>
      <c r="J11" s="54">
        <f aca="true" t="shared" si="1" ref="J11:J18">IF((IF($C11=I11,$B11,0))=0,"",IF($C11=I11,$B11,0))</f>
      </c>
      <c r="K11" s="53" t="s">
        <v>116</v>
      </c>
      <c r="L11" s="54">
        <f aca="true" t="shared" si="2" ref="L11:L18">IF((IF($C11=K11,$B11,0))=0,"",IF($C11=K11,$B11,0))</f>
      </c>
      <c r="M11" s="53" t="s">
        <v>121</v>
      </c>
      <c r="N11" s="54">
        <f aca="true" t="shared" si="3" ref="N11:P18">IF((IF($C11=M11,$B11,0))=0,"",IF($C11=M11,$B11,0))</f>
      </c>
      <c r="O11" s="53" t="s">
        <v>121</v>
      </c>
      <c r="P11" s="54">
        <f t="shared" si="3"/>
      </c>
      <c r="Q11" s="53" t="s">
        <v>116</v>
      </c>
      <c r="R11" s="54">
        <f aca="true" t="shared" si="4" ref="R11:T18">IF((IF($C11=Q11,$B11,0))=0,"",IF($C11=Q11,$B11,0))</f>
      </c>
      <c r="S11" s="53" t="s">
        <v>116</v>
      </c>
      <c r="T11" s="54">
        <f t="shared" si="4"/>
      </c>
    </row>
    <row r="12" spans="1:20" ht="12.75" customHeight="1">
      <c r="A12">
        <v>2</v>
      </c>
      <c r="B12">
        <f>Points!A2</f>
        <v>8</v>
      </c>
      <c r="C12" s="58" t="s">
        <v>116</v>
      </c>
      <c r="D12" s="59" t="str">
        <f aca="true" t="shared" si="5" ref="D12:D32">A12&amp;" ("&amp;B12&amp;")"</f>
        <v>2 (8)</v>
      </c>
      <c r="E12" s="53" t="s">
        <v>129</v>
      </c>
      <c r="F12" s="54">
        <f aca="true" t="shared" si="6" ref="F12:F18">IF((IF($C12=E12,$B12,0))=0,"",IF($C12=E12,$B12,0))</f>
      </c>
      <c r="G12" s="53" t="s">
        <v>122</v>
      </c>
      <c r="H12" s="54">
        <f t="shared" si="0"/>
      </c>
      <c r="I12" s="53" t="str">
        <f>'Default Prediction'!I12</f>
        <v>Mas</v>
      </c>
      <c r="J12" s="54">
        <f t="shared" si="1"/>
      </c>
      <c r="K12" s="53" t="s">
        <v>121</v>
      </c>
      <c r="L12" s="54">
        <f t="shared" si="2"/>
      </c>
      <c r="M12" s="53" t="s">
        <v>116</v>
      </c>
      <c r="N12" s="54">
        <f t="shared" si="3"/>
        <v>8</v>
      </c>
      <c r="O12" s="53" t="s">
        <v>132</v>
      </c>
      <c r="P12" s="54">
        <f t="shared" si="3"/>
      </c>
      <c r="Q12" s="53" t="s">
        <v>121</v>
      </c>
      <c r="R12" s="54">
        <f t="shared" si="4"/>
      </c>
      <c r="S12" s="53" t="s">
        <v>121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117</v>
      </c>
      <c r="D13" s="59" t="str">
        <f t="shared" si="5"/>
        <v>3 (6)</v>
      </c>
      <c r="E13" s="53" t="s">
        <v>122</v>
      </c>
      <c r="F13" s="54">
        <f t="shared" si="6"/>
      </c>
      <c r="G13" s="53" t="s">
        <v>129</v>
      </c>
      <c r="H13" s="54">
        <f t="shared" si="0"/>
      </c>
      <c r="I13" s="53" t="str">
        <f>'Default Prediction'!I13</f>
        <v>But</v>
      </c>
      <c r="J13" s="54">
        <f t="shared" si="1"/>
      </c>
      <c r="K13" s="53" t="s">
        <v>132</v>
      </c>
      <c r="L13" s="54">
        <f t="shared" si="2"/>
      </c>
      <c r="M13" s="53" t="s">
        <v>129</v>
      </c>
      <c r="N13" s="54">
        <f t="shared" si="3"/>
      </c>
      <c r="O13" s="53" t="s">
        <v>116</v>
      </c>
      <c r="P13" s="54">
        <f t="shared" si="3"/>
      </c>
      <c r="Q13" s="53" t="s">
        <v>132</v>
      </c>
      <c r="R13" s="54">
        <f t="shared" si="4"/>
      </c>
      <c r="S13" s="53" t="s">
        <v>117</v>
      </c>
      <c r="T13" s="54">
        <f t="shared" si="4"/>
        <v>6</v>
      </c>
    </row>
    <row r="14" spans="1:20" ht="12.75" customHeight="1">
      <c r="A14">
        <v>4</v>
      </c>
      <c r="B14">
        <f>Points!A4</f>
        <v>5</v>
      </c>
      <c r="C14" s="58" t="s">
        <v>120</v>
      </c>
      <c r="D14" s="59" t="str">
        <f t="shared" si="5"/>
        <v>4 (5)</v>
      </c>
      <c r="E14" s="53" t="s">
        <v>116</v>
      </c>
      <c r="F14" s="54">
        <f t="shared" si="6"/>
      </c>
      <c r="G14" s="53" t="s">
        <v>132</v>
      </c>
      <c r="H14" s="54">
        <f t="shared" si="0"/>
      </c>
      <c r="I14" s="53" t="str">
        <f>'Default Prediction'!I14</f>
        <v>Alo</v>
      </c>
      <c r="J14" s="54">
        <f t="shared" si="1"/>
      </c>
      <c r="K14" s="53" t="s">
        <v>134</v>
      </c>
      <c r="L14" s="54">
        <f t="shared" si="2"/>
      </c>
      <c r="M14" s="53" t="s">
        <v>122</v>
      </c>
      <c r="N14" s="54">
        <f t="shared" si="3"/>
      </c>
      <c r="O14" s="53" t="s">
        <v>129</v>
      </c>
      <c r="P14" s="54">
        <f t="shared" si="3"/>
      </c>
      <c r="Q14" s="53" t="s">
        <v>120</v>
      </c>
      <c r="R14" s="54">
        <f t="shared" si="4"/>
        <v>5</v>
      </c>
      <c r="S14" s="53" t="s">
        <v>134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128</v>
      </c>
      <c r="D15" s="59" t="str">
        <f t="shared" si="5"/>
        <v>5 (4)</v>
      </c>
      <c r="E15" s="53" t="s">
        <v>117</v>
      </c>
      <c r="F15" s="54">
        <f t="shared" si="6"/>
      </c>
      <c r="G15" s="53" t="s">
        <v>128</v>
      </c>
      <c r="H15" s="54">
        <f t="shared" si="0"/>
        <v>4</v>
      </c>
      <c r="I15" s="53" t="str">
        <f>'Default Prediction'!I15</f>
        <v>Hei</v>
      </c>
      <c r="J15" s="54">
        <f t="shared" si="1"/>
      </c>
      <c r="K15" s="53" t="s">
        <v>120</v>
      </c>
      <c r="L15" s="54">
        <f t="shared" si="2"/>
      </c>
      <c r="M15" s="53" t="s">
        <v>132</v>
      </c>
      <c r="N15" s="54">
        <f t="shared" si="3"/>
      </c>
      <c r="O15" s="53" t="s">
        <v>134</v>
      </c>
      <c r="P15" s="54">
        <f t="shared" si="3"/>
      </c>
      <c r="Q15" s="53" t="s">
        <v>122</v>
      </c>
      <c r="R15" s="54">
        <f t="shared" si="4"/>
      </c>
      <c r="S15" s="53" t="s">
        <v>122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122</v>
      </c>
      <c r="D16" s="59" t="str">
        <f t="shared" si="5"/>
        <v>6 (3)</v>
      </c>
      <c r="E16" s="53" t="s">
        <v>132</v>
      </c>
      <c r="F16" s="54">
        <f t="shared" si="6"/>
      </c>
      <c r="G16" s="53" t="s">
        <v>134</v>
      </c>
      <c r="H16" s="54">
        <f t="shared" si="0"/>
      </c>
      <c r="I16" s="53" t="str">
        <f>'Default Prediction'!I16</f>
        <v>Kub</v>
      </c>
      <c r="J16" s="54">
        <f t="shared" si="1"/>
      </c>
      <c r="K16" s="53" t="s">
        <v>122</v>
      </c>
      <c r="L16" s="54">
        <f t="shared" si="2"/>
        <v>3</v>
      </c>
      <c r="M16" s="53" t="s">
        <v>134</v>
      </c>
      <c r="N16" s="54">
        <f t="shared" si="3"/>
      </c>
      <c r="O16" s="53" t="s">
        <v>128</v>
      </c>
      <c r="P16" s="54">
        <f t="shared" si="3"/>
      </c>
      <c r="Q16" s="53" t="s">
        <v>129</v>
      </c>
      <c r="R16" s="54">
        <f t="shared" si="4"/>
      </c>
      <c r="S16" s="53" t="s">
        <v>129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121</v>
      </c>
      <c r="D17" s="59" t="str">
        <f t="shared" si="5"/>
        <v>7 (2)</v>
      </c>
      <c r="E17" s="53" t="s">
        <v>123</v>
      </c>
      <c r="F17" s="54">
        <f t="shared" si="6"/>
      </c>
      <c r="G17" s="53" t="s">
        <v>116</v>
      </c>
      <c r="H17" s="54">
        <f t="shared" si="0"/>
      </c>
      <c r="I17" s="53" t="str">
        <f>'Default Prediction'!I17</f>
        <v>Ham</v>
      </c>
      <c r="J17" s="54">
        <f t="shared" si="1"/>
      </c>
      <c r="K17" s="53" t="s">
        <v>128</v>
      </c>
      <c r="L17" s="54">
        <f t="shared" si="2"/>
      </c>
      <c r="M17" s="53" t="s">
        <v>128</v>
      </c>
      <c r="N17" s="54">
        <f t="shared" si="3"/>
      </c>
      <c r="O17" s="53" t="s">
        <v>122</v>
      </c>
      <c r="P17" s="54">
        <f t="shared" si="3"/>
      </c>
      <c r="Q17" s="53" t="s">
        <v>134</v>
      </c>
      <c r="R17" s="54">
        <f t="shared" si="4"/>
      </c>
      <c r="S17" s="53" t="s">
        <v>120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118</v>
      </c>
      <c r="D18" s="59" t="str">
        <f t="shared" si="5"/>
        <v>8 (1)</v>
      </c>
      <c r="E18" s="53" t="s">
        <v>128</v>
      </c>
      <c r="F18" s="54">
        <f t="shared" si="6"/>
      </c>
      <c r="G18" s="53" t="s">
        <v>117</v>
      </c>
      <c r="H18" s="54">
        <f t="shared" si="0"/>
      </c>
      <c r="I18" s="53" t="str">
        <f>'Default Prediction'!I18</f>
        <v>Kov</v>
      </c>
      <c r="J18" s="54">
        <f t="shared" si="1"/>
      </c>
      <c r="K18" s="53" t="s">
        <v>117</v>
      </c>
      <c r="L18" s="54">
        <f t="shared" si="2"/>
      </c>
      <c r="M18" s="53" t="s">
        <v>120</v>
      </c>
      <c r="N18" s="54">
        <f t="shared" si="3"/>
      </c>
      <c r="O18" s="53" t="s">
        <v>120</v>
      </c>
      <c r="P18" s="54">
        <f t="shared" si="3"/>
      </c>
      <c r="Q18" s="53" t="s">
        <v>117</v>
      </c>
      <c r="R18" s="54">
        <f t="shared" si="4"/>
      </c>
      <c r="S18" s="53" t="s">
        <v>132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116</v>
      </c>
      <c r="D20" s="59" t="str">
        <f t="shared" si="5"/>
        <v>Pole (10)</v>
      </c>
      <c r="E20" s="53" t="s">
        <v>122</v>
      </c>
      <c r="F20" s="54">
        <f>IF((IF($C20=E20,$B20,0))=0,"",IF($C20=E20,$B20,0))</f>
      </c>
      <c r="G20" s="53" t="s">
        <v>121</v>
      </c>
      <c r="H20" s="54">
        <f>IF((IF($C20=G20,$B20,0))=0,"",IF($C20=G20,$B20,0))</f>
      </c>
      <c r="I20" s="53" t="str">
        <f>'Default Prediction'!I20</f>
        <v>Rai</v>
      </c>
      <c r="J20" s="54">
        <f>IF((IF($C20=I20,$B20,0))=0,"",IF($C20=I20,$B20,0))</f>
      </c>
      <c r="K20" s="53" t="s">
        <v>132</v>
      </c>
      <c r="L20" s="54">
        <f>IF((IF($C20=K20,$B20,0))=0,"",IF($C20=K20,$B20,0))</f>
      </c>
      <c r="M20" s="53" t="s">
        <v>122</v>
      </c>
      <c r="N20" s="54">
        <f>IF((IF($C20=M20,$B20,0))=0,"",IF($C20=M20,$B20,0))</f>
      </c>
      <c r="O20" s="53" t="s">
        <v>122</v>
      </c>
      <c r="P20" s="54">
        <f>IF((IF($C20=O20,$B20,0))=0,"",IF($C20=O20,$B20,0))</f>
      </c>
      <c r="Q20" s="53" t="s">
        <v>122</v>
      </c>
      <c r="R20" s="54">
        <f>IF((IF($C20=Q20,$B20,0))=0,"",IF($C20=Q20,$B20,0))</f>
      </c>
      <c r="S20" s="53" t="s">
        <v>122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131</v>
      </c>
      <c r="D22" s="59" t="str">
        <f t="shared" si="5"/>
        <v>Lap (10)</v>
      </c>
      <c r="E22" s="53" t="s">
        <v>122</v>
      </c>
      <c r="F22" s="54">
        <f>IF((IF($C22=E22,$B22,0))=0,"",IF($C22=E22,$B22,0))</f>
      </c>
      <c r="G22" s="53" t="s">
        <v>122</v>
      </c>
      <c r="H22" s="54">
        <f>IF((IF($C22=G22,$B22,0))=0,"",IF($C22=G22,$B22,0))</f>
      </c>
      <c r="I22" s="53" t="str">
        <f>'Default Prediction'!I22</f>
        <v>Mas</v>
      </c>
      <c r="J22" s="54">
        <f>IF((IF($C22=I22,$B22,0))=0,"",IF($C22=I22,$B22,0))</f>
      </c>
      <c r="K22" s="53" t="s">
        <v>116</v>
      </c>
      <c r="L22" s="54">
        <f>IF((IF($C22=K22,$B22,0))=0,"",IF($C22=K22,$B22,0))</f>
      </c>
      <c r="M22" s="53" t="s">
        <v>121</v>
      </c>
      <c r="N22" s="54">
        <f>IF((IF($C22=M22,$B22,0))=0,"",IF($C22=M22,$B22,0))</f>
      </c>
      <c r="O22" s="53" t="s">
        <v>129</v>
      </c>
      <c r="P22" s="54">
        <f>IF((IF($C22=O22,$B22,0))=0,"",IF($C22=O22,$B22,0))</f>
      </c>
      <c r="Q22" s="53" t="s">
        <v>134</v>
      </c>
      <c r="R22" s="54">
        <f>IF((IF($C22=Q22,$B22,0))=0,"",IF($C22=Q22,$B22,0))</f>
      </c>
      <c r="S22" s="53" t="s">
        <v>121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15</v>
      </c>
      <c r="D24" s="59" t="str">
        <f t="shared" si="5"/>
        <v>LoLL (10)</v>
      </c>
      <c r="E24" s="53">
        <v>11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f>'Default Prediction'!I24</f>
        <v>8</v>
      </c>
      <c r="J24" s="54">
        <f>IF((IF($C24=I24,$B24,0))=0,"",IF($C24=I24,$B24,0))</f>
      </c>
      <c r="K24" s="53">
        <v>12</v>
      </c>
      <c r="L24" s="54">
        <f>IF((IF($C24=K24,$B24,0))=0,"",IF($C24=K24,$B24,0))</f>
      </c>
      <c r="M24" s="53">
        <v>7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10</v>
      </c>
      <c r="R24" s="54">
        <f>IF((IF($C24=Q24,$B24,0))=0,"",IF($C24=Q24,$B24,0))</f>
      </c>
      <c r="S24" s="53">
        <v>12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0</v>
      </c>
      <c r="G36" s="8"/>
      <c r="H36" s="25">
        <f>IF(SUM(H11:H32)=0,0,SUM(H11:H32))</f>
        <v>4</v>
      </c>
      <c r="I36" s="8"/>
      <c r="J36" s="25">
        <f>IF(SUM(J11:J32)=0,0,SUM(J11:J32))</f>
        <v>0</v>
      </c>
      <c r="K36" s="8"/>
      <c r="L36" s="25">
        <f>IF(SUM(L11:L32)=0,0,SUM(L11:L32))</f>
        <v>3</v>
      </c>
      <c r="M36" s="8"/>
      <c r="N36" s="25">
        <f>IF(SUM(N11:N32)=0,0,SUM(N11:N32))</f>
        <v>8</v>
      </c>
      <c r="O36" s="8"/>
      <c r="P36" s="25">
        <f>IF(SUM(P11:P32)=0,0,SUM(P11:P32))</f>
        <v>0</v>
      </c>
      <c r="Q36" s="8"/>
      <c r="R36" s="25">
        <f>IF(SUM(R11:R32)=0,0,SUM(R11:R32))</f>
        <v>5</v>
      </c>
      <c r="S36" s="8"/>
      <c r="T36" s="25">
        <f>IF(SUM(T11:T32)=0,0,SUM(T11:T32))</f>
        <v>6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39" spans="9:10" ht="12.75">
      <c r="I39" s="198" t="s">
        <v>149</v>
      </c>
      <c r="J39" s="198"/>
    </row>
    <row r="40" spans="4:20" ht="12.75">
      <c r="D40" s="3"/>
      <c r="E40" s="101" t="s">
        <v>135</v>
      </c>
      <c r="F40" s="98">
        <v>0.8701388888888889</v>
      </c>
      <c r="G40" s="101" t="s">
        <v>135</v>
      </c>
      <c r="H40" s="98">
        <v>0.9972222222222222</v>
      </c>
      <c r="I40" s="101" t="s">
        <v>136</v>
      </c>
      <c r="J40" s="98">
        <v>0.03819444444444444</v>
      </c>
      <c r="K40" s="101" t="s">
        <v>135</v>
      </c>
      <c r="L40" s="98">
        <v>0.8083333333333332</v>
      </c>
      <c r="M40" s="101" t="s">
        <v>135</v>
      </c>
      <c r="N40" s="98">
        <v>0.8284722222222222</v>
      </c>
      <c r="O40" s="101" t="s">
        <v>135</v>
      </c>
      <c r="P40" s="98">
        <v>0.642361111111111</v>
      </c>
      <c r="Q40" s="101" t="s">
        <v>135</v>
      </c>
      <c r="R40" s="98">
        <v>0.8375</v>
      </c>
      <c r="S40" s="101" t="s">
        <v>135</v>
      </c>
      <c r="T40" s="98">
        <v>0.9201388888888888</v>
      </c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</sheetData>
  <sheetProtection selectLockedCells="1"/>
  <mergeCells count="9">
    <mergeCell ref="I39:J39"/>
    <mergeCell ref="S9:T9"/>
    <mergeCell ref="O9:P9"/>
    <mergeCell ref="Q9:R9"/>
    <mergeCell ref="E9:F9"/>
    <mergeCell ref="M9:N9"/>
    <mergeCell ref="G9:H9"/>
    <mergeCell ref="K9:L9"/>
    <mergeCell ref="I9:J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6.00390625" style="0" hidden="1" customWidth="1"/>
    <col min="2" max="2" width="8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117</v>
      </c>
      <c r="D11" s="59" t="str">
        <f>A11&amp;" ("&amp;B11&amp;")"</f>
        <v>1 (10)</v>
      </c>
      <c r="E11" s="53" t="s">
        <v>116</v>
      </c>
      <c r="F11" s="54">
        <f>IF((IF($C11=E11,$B11,0))=0,"",IF($C11=E11,$B11,0))</f>
      </c>
      <c r="G11" s="53" t="str">
        <f>'Default Prediction'!G11</f>
        <v>Ham</v>
      </c>
      <c r="H11" s="54">
        <f aca="true" t="shared" si="0" ref="H11:H18">IF((IF($C11=G11,$B11,0))=0,"",IF($C11=G11,$B11,0))</f>
      </c>
      <c r="I11" s="53" t="s">
        <v>132</v>
      </c>
      <c r="J11" s="54">
        <f aca="true" t="shared" si="1" ref="J11:J18">IF((IF($C11=I11,$B11,0))=0,"",IF($C11=I11,$B11,0))</f>
      </c>
      <c r="K11" s="53" t="s">
        <v>116</v>
      </c>
      <c r="L11" s="54">
        <f aca="true" t="shared" si="2" ref="L11:L18">IF((IF($C11=K11,$B11,0))=0,"",IF($C11=K11,$B11,0))</f>
      </c>
      <c r="M11" s="53" t="s">
        <v>134</v>
      </c>
      <c r="N11" s="54">
        <f aca="true" t="shared" si="3" ref="N11:P18">IF((IF($C11=M11,$B11,0))=0,"",IF($C11=M11,$B11,0))</f>
      </c>
      <c r="O11" s="53" t="s">
        <v>132</v>
      </c>
      <c r="P11" s="54">
        <f t="shared" si="3"/>
      </c>
      <c r="Q11" s="53" t="s">
        <v>116</v>
      </c>
      <c r="R11" s="54">
        <f aca="true" t="shared" si="4" ref="R11:T18">IF((IF($C11=Q11,$B11,0))=0,"",IF($C11=Q11,$B11,0))</f>
      </c>
      <c r="S11" s="53" t="s">
        <v>132</v>
      </c>
      <c r="T11" s="54">
        <f t="shared" si="4"/>
      </c>
    </row>
    <row r="12" spans="1:20" ht="12.75" customHeight="1">
      <c r="A12">
        <v>2</v>
      </c>
      <c r="B12">
        <f>Points!A2</f>
        <v>8</v>
      </c>
      <c r="C12" s="58" t="s">
        <v>159</v>
      </c>
      <c r="D12" s="59" t="str">
        <f aca="true" t="shared" si="5" ref="D12:D32">A12&amp;" ("&amp;B12&amp;")"</f>
        <v>2 (8)</v>
      </c>
      <c r="E12" s="53" t="s">
        <v>117</v>
      </c>
      <c r="F12" s="54">
        <f aca="true" t="shared" si="6" ref="F12:F18">IF((IF($C12=E12,$B12,0))=0,"",IF($C12=E12,$B12,0))</f>
      </c>
      <c r="G12" s="53" t="str">
        <f>'Default Prediction'!G12</f>
        <v>Mas</v>
      </c>
      <c r="H12" s="54">
        <f t="shared" si="0"/>
      </c>
      <c r="I12" s="53" t="s">
        <v>129</v>
      </c>
      <c r="J12" s="54">
        <f t="shared" si="1"/>
      </c>
      <c r="K12" s="53" t="s">
        <v>134</v>
      </c>
      <c r="L12" s="54">
        <f t="shared" si="2"/>
      </c>
      <c r="M12" s="53" t="s">
        <v>116</v>
      </c>
      <c r="N12" s="54">
        <f t="shared" si="3"/>
      </c>
      <c r="O12" s="53" t="s">
        <v>116</v>
      </c>
      <c r="P12" s="54">
        <f t="shared" si="3"/>
      </c>
      <c r="Q12" s="53" t="s">
        <v>117</v>
      </c>
      <c r="R12" s="54">
        <f t="shared" si="4"/>
      </c>
      <c r="S12" s="53" t="s">
        <v>116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132</v>
      </c>
      <c r="D13" s="59" t="str">
        <f t="shared" si="5"/>
        <v>3 (6)</v>
      </c>
      <c r="E13" s="53" t="s">
        <v>134</v>
      </c>
      <c r="F13" s="54">
        <f t="shared" si="6"/>
      </c>
      <c r="G13" s="53" t="str">
        <f>'Default Prediction'!G13</f>
        <v>Rai</v>
      </c>
      <c r="H13" s="54">
        <f t="shared" si="0"/>
      </c>
      <c r="I13" s="53" t="s">
        <v>134</v>
      </c>
      <c r="J13" s="54">
        <f t="shared" si="1"/>
      </c>
      <c r="K13" s="53" t="s">
        <v>117</v>
      </c>
      <c r="L13" s="54">
        <f t="shared" si="2"/>
      </c>
      <c r="M13" s="53" t="s">
        <v>117</v>
      </c>
      <c r="N13" s="54">
        <f t="shared" si="3"/>
      </c>
      <c r="O13" s="53" t="s">
        <v>134</v>
      </c>
      <c r="P13" s="54">
        <f t="shared" si="3"/>
      </c>
      <c r="Q13" s="53" t="s">
        <v>134</v>
      </c>
      <c r="R13" s="54">
        <f t="shared" si="4"/>
      </c>
      <c r="S13" s="53" t="s">
        <v>134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118</v>
      </c>
      <c r="D14" s="59" t="str">
        <f t="shared" si="5"/>
        <v>4 (5)</v>
      </c>
      <c r="E14" s="53" t="s">
        <v>132</v>
      </c>
      <c r="F14" s="54">
        <f t="shared" si="6"/>
      </c>
      <c r="G14" s="53" t="str">
        <f>'Default Prediction'!G14</f>
        <v>Kub</v>
      </c>
      <c r="H14" s="54">
        <f t="shared" si="0"/>
        <v>5</v>
      </c>
      <c r="I14" s="53" t="s">
        <v>121</v>
      </c>
      <c r="J14" s="54">
        <f t="shared" si="1"/>
      </c>
      <c r="K14" s="53" t="s">
        <v>132</v>
      </c>
      <c r="L14" s="54">
        <f t="shared" si="2"/>
      </c>
      <c r="M14" s="53" t="s">
        <v>131</v>
      </c>
      <c r="N14" s="54">
        <f t="shared" si="3"/>
      </c>
      <c r="O14" s="53" t="s">
        <v>117</v>
      </c>
      <c r="P14" s="54">
        <f t="shared" si="3"/>
      </c>
      <c r="Q14" s="53" t="s">
        <v>132</v>
      </c>
      <c r="R14" s="54">
        <f t="shared" si="4"/>
      </c>
      <c r="S14" s="53" t="s">
        <v>117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130</v>
      </c>
      <c r="D15" s="59" t="str">
        <f t="shared" si="5"/>
        <v>5 (4)</v>
      </c>
      <c r="E15" s="53" t="s">
        <v>129</v>
      </c>
      <c r="F15" s="54">
        <f t="shared" si="6"/>
      </c>
      <c r="G15" s="53" t="str">
        <f>'Default Prediction'!G15</f>
        <v>Alo</v>
      </c>
      <c r="H15" s="54">
        <f t="shared" si="0"/>
      </c>
      <c r="I15" s="53" t="s">
        <v>116</v>
      </c>
      <c r="J15" s="54">
        <f t="shared" si="1"/>
      </c>
      <c r="K15" s="53" t="s">
        <v>120</v>
      </c>
      <c r="L15" s="54">
        <f t="shared" si="2"/>
      </c>
      <c r="M15" s="53" t="s">
        <v>132</v>
      </c>
      <c r="N15" s="54">
        <f t="shared" si="3"/>
      </c>
      <c r="O15" s="53" t="s">
        <v>121</v>
      </c>
      <c r="P15" s="54">
        <f t="shared" si="3"/>
      </c>
      <c r="Q15" s="53" t="s">
        <v>120</v>
      </c>
      <c r="R15" s="54">
        <f t="shared" si="4"/>
      </c>
      <c r="S15" s="53" t="s">
        <v>121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120</v>
      </c>
      <c r="D16" s="59" t="str">
        <f t="shared" si="5"/>
        <v>6 (3)</v>
      </c>
      <c r="E16" s="53" t="s">
        <v>131</v>
      </c>
      <c r="F16" s="54">
        <f t="shared" si="6"/>
      </c>
      <c r="G16" s="53" t="str">
        <f>'Default Prediction'!G16</f>
        <v>But</v>
      </c>
      <c r="H16" s="54">
        <f t="shared" si="0"/>
      </c>
      <c r="I16" s="53" t="s">
        <v>120</v>
      </c>
      <c r="J16" s="54">
        <f t="shared" si="1"/>
        <v>3</v>
      </c>
      <c r="K16" s="53" t="s">
        <v>122</v>
      </c>
      <c r="L16" s="54">
        <f t="shared" si="2"/>
      </c>
      <c r="M16" s="53" t="s">
        <v>123</v>
      </c>
      <c r="N16" s="54">
        <f t="shared" si="3"/>
      </c>
      <c r="O16" s="53" t="s">
        <v>129</v>
      </c>
      <c r="P16" s="54">
        <f t="shared" si="3"/>
      </c>
      <c r="Q16" s="53" t="s">
        <v>129</v>
      </c>
      <c r="R16" s="54">
        <f t="shared" si="4"/>
      </c>
      <c r="S16" s="53" t="s">
        <v>129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129</v>
      </c>
      <c r="D17" s="59" t="str">
        <f t="shared" si="5"/>
        <v>7 (2)</v>
      </c>
      <c r="E17" s="53" t="s">
        <v>122</v>
      </c>
      <c r="F17" s="54">
        <f t="shared" si="6"/>
      </c>
      <c r="G17" s="53" t="str">
        <f>'Default Prediction'!G17</f>
        <v>Ros</v>
      </c>
      <c r="H17" s="54">
        <f t="shared" si="0"/>
      </c>
      <c r="I17" s="53" t="s">
        <v>122</v>
      </c>
      <c r="J17" s="54">
        <f t="shared" si="1"/>
      </c>
      <c r="K17" s="53" t="s">
        <v>128</v>
      </c>
      <c r="L17" s="54">
        <f t="shared" si="2"/>
      </c>
      <c r="M17" s="53" t="s">
        <v>118</v>
      </c>
      <c r="N17" s="54">
        <f t="shared" si="3"/>
      </c>
      <c r="O17" s="53" t="s">
        <v>123</v>
      </c>
      <c r="P17" s="54">
        <f t="shared" si="3"/>
      </c>
      <c r="Q17" s="53" t="s">
        <v>128</v>
      </c>
      <c r="R17" s="54">
        <f t="shared" si="4"/>
      </c>
      <c r="S17" s="53" t="s">
        <v>128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128</v>
      </c>
      <c r="D18" s="59" t="str">
        <f t="shared" si="5"/>
        <v>8 (1)</v>
      </c>
      <c r="E18" s="53" t="s">
        <v>123</v>
      </c>
      <c r="F18" s="54">
        <f t="shared" si="6"/>
      </c>
      <c r="G18" s="53" t="str">
        <f>'Default Prediction'!G18</f>
        <v>Nak</v>
      </c>
      <c r="H18" s="54">
        <f t="shared" si="0"/>
      </c>
      <c r="I18" s="53" t="s">
        <v>117</v>
      </c>
      <c r="J18" s="54">
        <f t="shared" si="1"/>
      </c>
      <c r="K18" s="53" t="s">
        <v>156</v>
      </c>
      <c r="L18" s="54">
        <f t="shared" si="2"/>
      </c>
      <c r="M18" s="53" t="s">
        <v>157</v>
      </c>
      <c r="N18" s="54">
        <f t="shared" si="3"/>
      </c>
      <c r="O18" s="53" t="s">
        <v>128</v>
      </c>
      <c r="P18" s="54">
        <f t="shared" si="3"/>
        <v>1</v>
      </c>
      <c r="Q18" s="53" t="s">
        <v>121</v>
      </c>
      <c r="R18" s="54">
        <f t="shared" si="4"/>
      </c>
      <c r="S18" s="53" t="s">
        <v>120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159</v>
      </c>
      <c r="D20" s="59" t="str">
        <f t="shared" si="5"/>
        <v>Pole (10)</v>
      </c>
      <c r="E20" s="53" t="s">
        <v>116</v>
      </c>
      <c r="F20" s="54">
        <f>IF((IF($C20=E20,$B20,0))=0,"",IF($C20=E20,$B20,0))</f>
      </c>
      <c r="G20" s="53" t="str">
        <f>'Default Prediction'!G20</f>
        <v>Mas</v>
      </c>
      <c r="H20" s="54">
        <f>IF((IF($C20=G20,$B20,0))=0,"",IF($C20=G20,$B20,0))</f>
      </c>
      <c r="I20" s="53" t="s">
        <v>132</v>
      </c>
      <c r="J20" s="54">
        <f>IF((IF($C20=I20,$B20,0))=0,"",IF($C20=I20,$B20,0))</f>
      </c>
      <c r="K20" s="53" t="s">
        <v>134</v>
      </c>
      <c r="L20" s="54">
        <f>IF((IF($C20=K20,$B20,0))=0,"",IF($C20=K20,$B20,0))</f>
      </c>
      <c r="M20" s="53" t="s">
        <v>116</v>
      </c>
      <c r="N20" s="54">
        <f>IF((IF($C20=M20,$B20,0))=0,"",IF($C20=M20,$B20,0))</f>
      </c>
      <c r="O20" s="53" t="s">
        <v>132</v>
      </c>
      <c r="P20" s="54">
        <f>IF((IF($C20=O20,$B20,0))=0,"",IF($C20=O20,$B20,0))</f>
      </c>
      <c r="Q20" s="53" t="s">
        <v>116</v>
      </c>
      <c r="R20" s="54">
        <f>IF((IF($C20=Q20,$B20,0))=0,"",IF($C20=Q20,$B20,0))</f>
      </c>
      <c r="S20" s="53" t="s">
        <v>132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132</v>
      </c>
      <c r="D22" s="59" t="str">
        <f t="shared" si="5"/>
        <v>Lap (10)</v>
      </c>
      <c r="E22" s="53" t="s">
        <v>117</v>
      </c>
      <c r="F22" s="54">
        <f>IF((IF($C22=E22,$B22,0))=0,"",IF($C22=E22,$B22,0))</f>
      </c>
      <c r="G22" s="53" t="str">
        <f>'Default Prediction'!G22</f>
        <v>Ham</v>
      </c>
      <c r="H22" s="54">
        <f>IF((IF($C22=G22,$B22,0))=0,"",IF($C22=G22,$B22,0))</f>
      </c>
      <c r="I22" s="53" t="s">
        <v>132</v>
      </c>
      <c r="J22" s="54">
        <f>IF((IF($C22=I22,$B22,0))=0,"",IF($C22=I22,$B22,0))</f>
        <v>10</v>
      </c>
      <c r="K22" s="53" t="s">
        <v>134</v>
      </c>
      <c r="L22" s="54">
        <f>IF((IF($C22=K22,$B22,0))=0,"",IF($C22=K22,$B22,0))</f>
      </c>
      <c r="M22" s="53" t="s">
        <v>116</v>
      </c>
      <c r="N22" s="54">
        <f>IF((IF($C22=M22,$B22,0))=0,"",IF($C22=M22,$B22,0))</f>
      </c>
      <c r="O22" s="53" t="s">
        <v>134</v>
      </c>
      <c r="P22" s="54">
        <f>IF((IF($C22=O22,$B22,0))=0,"",IF($C22=O22,$B22,0))</f>
      </c>
      <c r="Q22" s="53" t="s">
        <v>117</v>
      </c>
      <c r="R22" s="54">
        <f>IF((IF($C22=Q22,$B22,0))=0,"",IF($C22=Q22,$B22,0))</f>
      </c>
      <c r="S22" s="53" t="s">
        <v>117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14</v>
      </c>
      <c r="D24" s="59" t="str">
        <f t="shared" si="5"/>
        <v>LoLL (10)</v>
      </c>
      <c r="E24" s="53">
        <v>11</v>
      </c>
      <c r="F24" s="54">
        <f>IF((IF($C24=E24,$B24,0))=0,"",IF($C24=E24,$B24,0))</f>
      </c>
      <c r="G24" s="53">
        <f>'Default Prediction'!G24</f>
        <v>8</v>
      </c>
      <c r="H24" s="54">
        <f>IF((IF($C24=G24,$B24,0))=0,"",IF($C24=G24,$B24,0))</f>
      </c>
      <c r="I24" s="53">
        <v>13</v>
      </c>
      <c r="J24" s="54">
        <f>IF((IF($C24=I24,$B24,0))=0,"",IF($C24=I24,$B24,0))</f>
      </c>
      <c r="K24" s="53">
        <v>11</v>
      </c>
      <c r="L24" s="54">
        <f>IF((IF($C24=K24,$B24,0))=0,"",IF($C24=K24,$B24,0))</f>
      </c>
      <c r="M24" s="53">
        <v>11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12</v>
      </c>
      <c r="R24" s="54">
        <f>IF((IF($C24=Q24,$B24,0))=0,"",IF($C24=Q24,$B24,0))</f>
      </c>
      <c r="S24" s="53">
        <v>12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spans="7:8" ht="13.5" thickBot="1">
      <c r="G35" s="201" t="s">
        <v>149</v>
      </c>
      <c r="H35" s="198"/>
    </row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0</v>
      </c>
      <c r="G36" s="8"/>
      <c r="H36" s="25">
        <f>IF(SUM(H11:H32)=0,0,SUM(H11:H32))</f>
        <v>5</v>
      </c>
      <c r="I36" s="8"/>
      <c r="J36" s="25">
        <f>IF(SUM(J11:J32)=0,0,SUM(J11:J32))</f>
        <v>13</v>
      </c>
      <c r="K36" s="8"/>
      <c r="L36" s="25">
        <f>IF(SUM(L11:L32)=0,0,SUM(L11:L32))</f>
        <v>0</v>
      </c>
      <c r="M36" s="8"/>
      <c r="N36" s="25">
        <f>IF(SUM(N11:N32)=0,0,SUM(N11:N32))</f>
        <v>0</v>
      </c>
      <c r="O36" s="8"/>
      <c r="P36" s="25">
        <f>IF(SUM(P11:P32)=0,0,SUM(P11:P32))</f>
        <v>1</v>
      </c>
      <c r="Q36" s="8"/>
      <c r="R36" s="25">
        <f>IF(SUM(R11:R32)=0,0,SUM(R11:R32))</f>
        <v>0</v>
      </c>
      <c r="S36" s="8"/>
      <c r="T36" s="25">
        <f>IF(SUM(T11:T32)=0,0,SUM(T11:T32))</f>
        <v>0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ht="12.75">
      <c r="E40" s="101" t="s">
        <v>135</v>
      </c>
      <c r="F40" s="98">
        <v>0.9083333333333333</v>
      </c>
      <c r="G40" s="201" t="s">
        <v>158</v>
      </c>
      <c r="H40" s="198"/>
      <c r="I40" s="101" t="s">
        <v>136</v>
      </c>
      <c r="J40" s="98">
        <v>0.8069444444444445</v>
      </c>
      <c r="K40" s="101" t="s">
        <v>135</v>
      </c>
      <c r="L40" s="98">
        <v>0.81875</v>
      </c>
      <c r="M40" s="101" t="s">
        <v>135</v>
      </c>
      <c r="N40" s="98">
        <v>0.0062499999999999995</v>
      </c>
      <c r="O40" s="101" t="s">
        <v>135</v>
      </c>
      <c r="P40" s="98">
        <v>0.8090277777777778</v>
      </c>
      <c r="Q40" s="101" t="s">
        <v>135</v>
      </c>
      <c r="R40" s="98">
        <v>0.8402777777777778</v>
      </c>
      <c r="S40" s="101" t="s">
        <v>135</v>
      </c>
      <c r="T40" s="98">
        <v>0.9055555555555556</v>
      </c>
    </row>
    <row r="41" spans="9:10" ht="12.75">
      <c r="I41" s="202">
        <v>40049</v>
      </c>
      <c r="J41" s="198"/>
    </row>
    <row r="42" spans="9:10" ht="12.75">
      <c r="I42" s="113"/>
      <c r="J42" s="1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</sheetData>
  <sheetProtection selectLockedCells="1"/>
  <mergeCells count="11">
    <mergeCell ref="G35:H35"/>
    <mergeCell ref="I41:J41"/>
    <mergeCell ref="G40:H40"/>
    <mergeCell ref="S9:T9"/>
    <mergeCell ref="Q9:R9"/>
    <mergeCell ref="E9:F9"/>
    <mergeCell ref="M9:N9"/>
    <mergeCell ref="K9:L9"/>
    <mergeCell ref="I9:J9"/>
    <mergeCell ref="G9:H9"/>
    <mergeCell ref="O9:P9"/>
  </mergeCells>
  <conditionalFormatting sqref="I11:I25 K11:K25 M11:M25 G11:G25 O11:O25 E11:E25 Q11:Q25 S11:S25">
    <cfRule type="expression" priority="4" dxfId="0" stopIfTrue="1">
      <formula>IF(F11="",0,1)</formula>
    </cfRule>
  </conditionalFormatting>
  <conditionalFormatting sqref="H11:H25 L11:L25 N11:N25 P11:P25 R11:R25 F11:F25 J11:J25 T11:T25">
    <cfRule type="cellIs" priority="5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zoomScalePageLayoutView="0" workbookViewId="0" topLeftCell="M1">
      <selection activeCell="L1" sqref="A1:L16384"/>
    </sheetView>
  </sheetViews>
  <sheetFormatPr defaultColWidth="9.140625" defaultRowHeight="12.75"/>
  <cols>
    <col min="1" max="1" width="14.421875" style="0" hidden="1" customWidth="1"/>
    <col min="2" max="2" width="11.7109375" style="0" hidden="1" customWidth="1"/>
    <col min="3" max="3" width="13.140625" style="0" hidden="1" customWidth="1"/>
    <col min="4" max="4" width="15.140625" style="0" hidden="1" customWidth="1"/>
    <col min="5" max="5" width="16.140625" style="0" hidden="1" customWidth="1"/>
    <col min="6" max="6" width="15.57421875" style="0" hidden="1" customWidth="1"/>
    <col min="7" max="8" width="16.00390625" style="0" hidden="1" customWidth="1"/>
    <col min="9" max="9" width="14.7109375" style="0" hidden="1" customWidth="1"/>
    <col min="10" max="10" width="8.8515625" style="0" hidden="1" customWidth="1"/>
    <col min="11" max="11" width="7.28125" style="0" hidden="1" customWidth="1"/>
    <col min="12" max="12" width="8.57421875" style="0" hidden="1" customWidth="1"/>
    <col min="13" max="14" width="7.7109375" style="1" bestFit="1" customWidth="1"/>
    <col min="15" max="15" width="7.7109375" style="0" bestFit="1" customWidth="1"/>
    <col min="16" max="16" width="18.57421875" style="0" bestFit="1" customWidth="1"/>
    <col min="17" max="17" width="17.00390625" style="0" bestFit="1" customWidth="1"/>
    <col min="18" max="18" width="6.28125" style="0" bestFit="1" customWidth="1"/>
    <col min="22" max="24" width="7.7109375" style="0" bestFit="1" customWidth="1"/>
    <col min="25" max="25" width="19.140625" style="0" bestFit="1" customWidth="1"/>
    <col min="26" max="26" width="6.28125" style="0" bestFit="1" customWidth="1"/>
    <col min="28" max="28" width="25.28125" style="0" bestFit="1" customWidth="1"/>
    <col min="29" max="29" width="4.28125" style="0" customWidth="1"/>
    <col min="30" max="30" width="7.00390625" style="0" customWidth="1"/>
    <col min="31" max="31" width="4.28125" style="0" customWidth="1"/>
    <col min="32" max="32" width="5.7109375" style="0" customWidth="1"/>
    <col min="33" max="41" width="4.28125" style="0" customWidth="1"/>
    <col min="42" max="42" width="6.28125" style="0" customWidth="1"/>
    <col min="43" max="43" width="4.28125" style="0" customWidth="1"/>
    <col min="44" max="44" width="7.57421875" style="0" customWidth="1"/>
    <col min="45" max="46" width="4.28125" style="0" customWidth="1"/>
    <col min="47" max="54" width="4.00390625" style="0" customWidth="1"/>
  </cols>
  <sheetData>
    <row r="1" spans="1:54" ht="26.25" thickBot="1">
      <c r="A1" t="s">
        <v>38</v>
      </c>
      <c r="B1" t="s">
        <v>0</v>
      </c>
      <c r="C1" t="s">
        <v>50</v>
      </c>
      <c r="D1" t="s">
        <v>83</v>
      </c>
      <c r="G1" t="s">
        <v>113</v>
      </c>
      <c r="H1" t="s">
        <v>83</v>
      </c>
      <c r="M1" s="17" t="s">
        <v>114</v>
      </c>
      <c r="N1" s="17" t="s">
        <v>83</v>
      </c>
      <c r="O1" s="17" t="s">
        <v>63</v>
      </c>
      <c r="P1" s="17" t="s">
        <v>38</v>
      </c>
      <c r="Q1" s="17" t="s">
        <v>0</v>
      </c>
      <c r="R1" s="17" t="s">
        <v>17</v>
      </c>
      <c r="S1" s="17"/>
      <c r="V1" s="17" t="s">
        <v>114</v>
      </c>
      <c r="W1" s="20" t="s">
        <v>83</v>
      </c>
      <c r="X1" s="17" t="s">
        <v>63</v>
      </c>
      <c r="Y1" s="17" t="s">
        <v>0</v>
      </c>
      <c r="Z1" s="17" t="s">
        <v>17</v>
      </c>
      <c r="AC1" s="193" t="str">
        <f>'Default Prediction'!E9</f>
        <v>The Istanbul Connection</v>
      </c>
      <c r="AD1" s="194"/>
      <c r="AE1" s="193" t="str">
        <f>'Default Prediction'!G9</f>
        <v>CJ Racing</v>
      </c>
      <c r="AF1" s="194"/>
      <c r="AG1" s="193" t="str">
        <f>'Default Prediction'!I9</f>
        <v>The Pits</v>
      </c>
      <c r="AH1" s="194"/>
      <c r="AI1" s="193" t="str">
        <f>'Default Prediction'!K9</f>
        <v>Payntrix Racing</v>
      </c>
      <c r="AJ1" s="194"/>
      <c r="AK1" s="193" t="str">
        <f>'Default Prediction'!M9</f>
        <v>Clock Watchers</v>
      </c>
      <c r="AL1" s="194"/>
      <c r="AM1" s="193" t="str">
        <f>'Default Prediction'!O9</f>
        <v>CoDWorTH</v>
      </c>
      <c r="AN1" s="194"/>
      <c r="AO1" s="193" t="str">
        <f>'Default Prediction'!Q9</f>
        <v>ARSS</v>
      </c>
      <c r="AP1" s="194"/>
      <c r="AQ1" s="193" t="str">
        <f>'Default Prediction'!S9</f>
        <v>HamsterTron</v>
      </c>
      <c r="AR1" s="194"/>
      <c r="AS1" s="193" t="s">
        <v>35</v>
      </c>
      <c r="AT1" s="194"/>
      <c r="AZ1" s="22"/>
      <c r="BA1" s="22"/>
      <c r="BB1" s="22"/>
    </row>
    <row r="2" spans="1:50" ht="13.5" customHeight="1" thickBot="1">
      <c r="A2" t="s">
        <v>51</v>
      </c>
      <c r="B2" t="s">
        <v>103</v>
      </c>
      <c r="D2" s="48">
        <v>20</v>
      </c>
      <c r="G2" t="s">
        <v>84</v>
      </c>
      <c r="H2">
        <v>3</v>
      </c>
      <c r="K2">
        <f>'Bonus Paste Sheet'!A2</f>
        <v>1</v>
      </c>
      <c r="L2">
        <f>'Bonus Paste Sheet'!B2</f>
        <v>1</v>
      </c>
      <c r="M2" s="50">
        <f>IF(L2=0,K2,IF(RIGHT(L2,1)="=",LEFT(L2,(LEN(L2)-1)),L2))</f>
        <v>1</v>
      </c>
      <c r="N2" s="50">
        <f aca="true" t="shared" si="0" ref="N2:N21">IF(VLOOKUP(P2,sixdvrpos,4)=(-100),"Rookie",VLOOKUP(P2,sixdvrpos,4))</f>
        <v>18</v>
      </c>
      <c r="O2" s="18">
        <f aca="true" t="shared" si="1" ref="O2:O21">IF(N2="Rookie","",N2-M2)</f>
        <v>17</v>
      </c>
      <c r="P2" s="19" t="str">
        <f>'Bonus Paste Sheet'!C2</f>
        <v>Jenson Button</v>
      </c>
      <c r="Q2" s="19" t="str">
        <f>VLOOKUP(P2,sixdvrpos,2)</f>
        <v>Brawn</v>
      </c>
      <c r="R2" s="19">
        <f>'Bonus Paste Sheet'!F2</f>
        <v>95</v>
      </c>
      <c r="T2">
        <f>'Bonus Paste Sheet'!I2</f>
        <v>1</v>
      </c>
      <c r="U2">
        <f>'Bonus Paste Sheet'!J2</f>
        <v>1</v>
      </c>
      <c r="V2" s="21">
        <f aca="true" t="shared" si="2" ref="V2:V11">IF(U2=0,T2,IF(RIGHT(U2,1)="=",LEFT(U2,(LEN(U2)-1)),U2))</f>
        <v>1</v>
      </c>
      <c r="W2" s="21">
        <f aca="true" t="shared" si="3" ref="W2:W11">VLOOKUP(Y2,sixTeamPos,2)</f>
        <v>9</v>
      </c>
      <c r="X2" s="18">
        <f aca="true" t="shared" si="4" ref="X2:X11">IF(W2="Rookie","",W2-V2)</f>
        <v>8</v>
      </c>
      <c r="Y2" s="21" t="str">
        <f>'Bonus Paste Sheet'!K2</f>
        <v>Brawn-Mercedes</v>
      </c>
      <c r="Z2" s="21">
        <f>'Bonus Paste Sheet'!L2</f>
        <v>172</v>
      </c>
      <c r="AB2" s="4" t="s">
        <v>33</v>
      </c>
      <c r="AC2" s="176" t="s">
        <v>119</v>
      </c>
      <c r="AD2" s="177"/>
      <c r="AE2" s="176" t="s">
        <v>116</v>
      </c>
      <c r="AF2" s="177"/>
      <c r="AG2" s="176" t="s">
        <v>117</v>
      </c>
      <c r="AH2" s="177"/>
      <c r="AI2" s="176" t="s">
        <v>119</v>
      </c>
      <c r="AJ2" s="177"/>
      <c r="AK2" s="176" t="s">
        <v>119</v>
      </c>
      <c r="AL2" s="177"/>
      <c r="AM2" s="176" t="s">
        <v>116</v>
      </c>
      <c r="AN2" s="177"/>
      <c r="AO2" s="176" t="s">
        <v>117</v>
      </c>
      <c r="AP2" s="177"/>
      <c r="AQ2" s="176" t="s">
        <v>117</v>
      </c>
      <c r="AR2" s="177"/>
      <c r="AS2" s="176" t="s">
        <v>121</v>
      </c>
      <c r="AT2" s="181"/>
      <c r="AU2" s="176"/>
      <c r="AV2" s="181"/>
      <c r="AW2" s="176"/>
      <c r="AX2" s="181"/>
    </row>
    <row r="3" spans="1:54" ht="13.5" thickBot="1">
      <c r="A3" t="s">
        <v>52</v>
      </c>
      <c r="B3" t="s">
        <v>48</v>
      </c>
      <c r="D3" s="48">
        <v>22</v>
      </c>
      <c r="G3" t="s">
        <v>138</v>
      </c>
      <c r="H3">
        <v>9</v>
      </c>
      <c r="K3">
        <f>'Bonus Paste Sheet'!A3</f>
        <v>2</v>
      </c>
      <c r="L3">
        <f>'Bonus Paste Sheet'!B3</f>
        <v>2</v>
      </c>
      <c r="M3" s="50">
        <f aca="true" t="shared" si="5" ref="M3:M21">IF(L3=0,K3,IF(RIGHT(L3,1)="=",LEFT(L3,(LEN(L3)-1)),L3))</f>
        <v>2</v>
      </c>
      <c r="N3" s="50">
        <f t="shared" si="0"/>
        <v>8</v>
      </c>
      <c r="O3" s="18">
        <f t="shared" si="1"/>
        <v>6</v>
      </c>
      <c r="P3" s="19" t="str">
        <f>'Bonus Paste Sheet'!C3</f>
        <v>Sebastian Vettel</v>
      </c>
      <c r="Q3" s="19" t="str">
        <f aca="true" t="shared" si="6" ref="Q3:Q21">VLOOKUP(P3,sixdvrpos,2)</f>
        <v>Red Bull-Renault</v>
      </c>
      <c r="R3" s="19">
        <f>'Bonus Paste Sheet'!F3</f>
        <v>84</v>
      </c>
      <c r="T3">
        <f>'Bonus Paste Sheet'!I3</f>
        <v>2</v>
      </c>
      <c r="U3">
        <f>'Bonus Paste Sheet'!J3</f>
        <v>2</v>
      </c>
      <c r="V3" s="21">
        <f t="shared" si="2"/>
        <v>2</v>
      </c>
      <c r="W3" s="21">
        <f t="shared" si="3"/>
        <v>7</v>
      </c>
      <c r="X3" s="18">
        <f t="shared" si="4"/>
        <v>5</v>
      </c>
      <c r="Y3" s="21" t="str">
        <f>'Bonus Paste Sheet'!K3</f>
        <v>RBR-Renault</v>
      </c>
      <c r="Z3" s="21">
        <f>'Bonus Paste Sheet'!L3</f>
        <v>153.5</v>
      </c>
      <c r="AB3" s="4" t="s">
        <v>30</v>
      </c>
      <c r="AC3" s="176" t="s">
        <v>126</v>
      </c>
      <c r="AD3" s="177"/>
      <c r="AE3" s="176" t="s">
        <v>126</v>
      </c>
      <c r="AF3" s="177"/>
      <c r="AG3" s="176" t="s">
        <v>126</v>
      </c>
      <c r="AH3" s="177"/>
      <c r="AI3" s="176" t="s">
        <v>124</v>
      </c>
      <c r="AJ3" s="177"/>
      <c r="AK3" s="176" t="s">
        <v>126</v>
      </c>
      <c r="AL3" s="177"/>
      <c r="AM3" s="176" t="s">
        <v>124</v>
      </c>
      <c r="AN3" s="177"/>
      <c r="AO3" s="176" t="s">
        <v>126</v>
      </c>
      <c r="AP3" s="177"/>
      <c r="AQ3" s="176" t="s">
        <v>126</v>
      </c>
      <c r="AR3" s="177"/>
      <c r="AS3" s="176" t="s">
        <v>143</v>
      </c>
      <c r="AT3" s="181"/>
      <c r="AU3" s="192">
        <f>IF($Z$2=$Z$3,$Y$3,"")</f>
      </c>
      <c r="AV3" s="190"/>
      <c r="AW3" s="189">
        <f>IF($Z$2=$Z$4,$Y$4,"")</f>
      </c>
      <c r="AX3" s="190"/>
      <c r="AY3" s="23"/>
      <c r="AZ3" s="2"/>
      <c r="BA3" s="2"/>
      <c r="BB3" s="2"/>
    </row>
    <row r="4" spans="1:54" ht="13.5" customHeight="1" thickBot="1">
      <c r="A4" t="s">
        <v>27</v>
      </c>
      <c r="B4" t="s">
        <v>59</v>
      </c>
      <c r="D4" s="48">
        <v>16</v>
      </c>
      <c r="G4" t="s">
        <v>41</v>
      </c>
      <c r="H4">
        <v>1</v>
      </c>
      <c r="K4">
        <f>'Bonus Paste Sheet'!A4</f>
        <v>3</v>
      </c>
      <c r="L4">
        <f>'Bonus Paste Sheet'!B4</f>
        <v>3</v>
      </c>
      <c r="M4" s="50">
        <f t="shared" si="5"/>
        <v>3</v>
      </c>
      <c r="N4" s="50">
        <f t="shared" si="0"/>
        <v>14</v>
      </c>
      <c r="O4" s="18">
        <f t="shared" si="1"/>
        <v>11</v>
      </c>
      <c r="P4" s="19" t="str">
        <f>'Bonus Paste Sheet'!C4</f>
        <v>Rubens Barrichello</v>
      </c>
      <c r="Q4" s="19" t="str">
        <f t="shared" si="6"/>
        <v>Brawn</v>
      </c>
      <c r="R4" s="19">
        <f>'Bonus Paste Sheet'!F4</f>
        <v>77</v>
      </c>
      <c r="T4">
        <f>'Bonus Paste Sheet'!I4</f>
        <v>3</v>
      </c>
      <c r="U4">
        <f>'Bonus Paste Sheet'!J4</f>
        <v>3</v>
      </c>
      <c r="V4" s="21">
        <f t="shared" si="2"/>
        <v>3</v>
      </c>
      <c r="W4" s="21">
        <f t="shared" si="3"/>
        <v>2</v>
      </c>
      <c r="X4" s="18">
        <f t="shared" si="4"/>
        <v>-1</v>
      </c>
      <c r="Y4" s="21" t="str">
        <f>'Bonus Paste Sheet'!K4</f>
        <v>McLaren-Mercedes</v>
      </c>
      <c r="Z4" s="21">
        <f>'Bonus Paste Sheet'!L4</f>
        <v>71</v>
      </c>
      <c r="AB4" s="4" t="s">
        <v>31</v>
      </c>
      <c r="AC4" s="176" t="s">
        <v>121</v>
      </c>
      <c r="AD4" s="177"/>
      <c r="AE4" s="176" t="s">
        <v>127</v>
      </c>
      <c r="AF4" s="177"/>
      <c r="AG4" s="176" t="s">
        <v>121</v>
      </c>
      <c r="AH4" s="177"/>
      <c r="AI4" s="176" t="s">
        <v>121</v>
      </c>
      <c r="AJ4" s="177"/>
      <c r="AK4" s="176" t="s">
        <v>132</v>
      </c>
      <c r="AL4" s="177"/>
      <c r="AM4" s="176" t="s">
        <v>121</v>
      </c>
      <c r="AN4" s="177"/>
      <c r="AO4" s="176" t="s">
        <v>121</v>
      </c>
      <c r="AP4" s="177"/>
      <c r="AQ4" s="176" t="s">
        <v>121</v>
      </c>
      <c r="AR4" s="177"/>
      <c r="AS4" s="191" t="s">
        <v>121</v>
      </c>
      <c r="AT4" s="181"/>
      <c r="AU4" s="184"/>
      <c r="AV4" s="185"/>
      <c r="AW4" s="174"/>
      <c r="AX4" s="175"/>
      <c r="AY4" s="186">
        <f>IF(COUNTIF($O$2:$O$39,MAX($O$2:$O$39))=1,"",(COUNTIF($O$2:$O$39,MAX($O$2:$O$39))-1)&amp;" EXTRA DRIVER")</f>
      </c>
      <c r="AZ4" s="187"/>
      <c r="BA4" s="187"/>
      <c r="BB4" s="187"/>
    </row>
    <row r="5" spans="1:54" ht="13.5" thickBot="1">
      <c r="A5" t="s">
        <v>28</v>
      </c>
      <c r="B5" t="s">
        <v>41</v>
      </c>
      <c r="D5" s="48">
        <v>2</v>
      </c>
      <c r="G5" t="s">
        <v>139</v>
      </c>
      <c r="H5">
        <v>10</v>
      </c>
      <c r="K5">
        <f>'Bonus Paste Sheet'!A5</f>
        <v>4</v>
      </c>
      <c r="L5">
        <f>'Bonus Paste Sheet'!B5</f>
        <v>4</v>
      </c>
      <c r="M5" s="50">
        <f t="shared" si="5"/>
        <v>4</v>
      </c>
      <c r="N5" s="50">
        <f t="shared" si="0"/>
        <v>11</v>
      </c>
      <c r="O5" s="18">
        <f t="shared" si="1"/>
        <v>7</v>
      </c>
      <c r="P5" s="19" t="str">
        <f>'Bonus Paste Sheet'!C5</f>
        <v>Mark Webber</v>
      </c>
      <c r="Q5" s="19" t="str">
        <f t="shared" si="6"/>
        <v>Red Bull-Renault</v>
      </c>
      <c r="R5" s="19">
        <f>'Bonus Paste Sheet'!F5</f>
        <v>69.5</v>
      </c>
      <c r="T5">
        <f>'Bonus Paste Sheet'!I5</f>
        <v>4</v>
      </c>
      <c r="U5">
        <f>'Bonus Paste Sheet'!J5</f>
        <v>4</v>
      </c>
      <c r="V5" s="21">
        <f t="shared" si="2"/>
        <v>4</v>
      </c>
      <c r="W5" s="21">
        <f t="shared" si="3"/>
        <v>1</v>
      </c>
      <c r="X5" s="18">
        <f t="shared" si="4"/>
        <v>-3</v>
      </c>
      <c r="Y5" s="21" t="str">
        <f>'Bonus Paste Sheet'!K5</f>
        <v>Ferrari</v>
      </c>
      <c r="Z5" s="21">
        <f>'Bonus Paste Sheet'!L5</f>
        <v>70</v>
      </c>
      <c r="AB5" s="4" t="s">
        <v>32</v>
      </c>
      <c r="AC5" s="176" t="s">
        <v>125</v>
      </c>
      <c r="AD5" s="177"/>
      <c r="AE5" s="176" t="s">
        <v>125</v>
      </c>
      <c r="AF5" s="177"/>
      <c r="AG5" s="176" t="s">
        <v>125</v>
      </c>
      <c r="AH5" s="177"/>
      <c r="AI5" s="176" t="s">
        <v>125</v>
      </c>
      <c r="AJ5" s="177"/>
      <c r="AK5" s="176" t="s">
        <v>133</v>
      </c>
      <c r="AL5" s="177"/>
      <c r="AM5" s="176" t="s">
        <v>125</v>
      </c>
      <c r="AN5" s="177"/>
      <c r="AO5" s="176" t="s">
        <v>125</v>
      </c>
      <c r="AP5" s="177"/>
      <c r="AQ5" s="176" t="s">
        <v>125</v>
      </c>
      <c r="AR5" s="177"/>
      <c r="AS5" s="176" t="s">
        <v>125</v>
      </c>
      <c r="AT5" s="181"/>
      <c r="AU5" s="184"/>
      <c r="AV5" s="185"/>
      <c r="AW5" s="188"/>
      <c r="AX5" s="175"/>
      <c r="AY5" s="186">
        <f>IF(COUNTIF($X$2:$X$40,MAX($X$2:$X$40))=1,"",(COUNTIF($X$2:$X$40,MAX($X$2:$X$40))-1)&amp;" EXTRA TEAM")</f>
      </c>
      <c r="AZ5" s="187"/>
      <c r="BA5" s="187"/>
      <c r="BB5" s="187"/>
    </row>
    <row r="6" spans="1:54" ht="13.5" thickBot="1">
      <c r="A6" t="s">
        <v>19</v>
      </c>
      <c r="B6" t="s">
        <v>34</v>
      </c>
      <c r="D6" s="48">
        <v>5</v>
      </c>
      <c r="G6" t="s">
        <v>44</v>
      </c>
      <c r="H6">
        <v>2</v>
      </c>
      <c r="K6">
        <f>'Bonus Paste Sheet'!A6</f>
        <v>5</v>
      </c>
      <c r="L6">
        <f>'Bonus Paste Sheet'!B6</f>
        <v>5</v>
      </c>
      <c r="M6" s="50">
        <f t="shared" si="5"/>
        <v>5</v>
      </c>
      <c r="N6" s="50">
        <f t="shared" si="0"/>
        <v>1</v>
      </c>
      <c r="O6" s="18">
        <f t="shared" si="1"/>
        <v>-4</v>
      </c>
      <c r="P6" s="19" t="str">
        <f>'Bonus Paste Sheet'!C6</f>
        <v>Lewis Hamilton</v>
      </c>
      <c r="Q6" s="19" t="str">
        <f t="shared" si="6"/>
        <v>McLaren-Mercedes</v>
      </c>
      <c r="R6" s="19">
        <f>'Bonus Paste Sheet'!F6</f>
        <v>49</v>
      </c>
      <c r="T6">
        <f>'Bonus Paste Sheet'!I6</f>
        <v>5</v>
      </c>
      <c r="U6">
        <f>'Bonus Paste Sheet'!J6</f>
        <v>5</v>
      </c>
      <c r="V6" s="21">
        <f t="shared" si="2"/>
        <v>5</v>
      </c>
      <c r="W6" s="21">
        <f t="shared" si="3"/>
        <v>5</v>
      </c>
      <c r="X6" s="18">
        <f t="shared" si="4"/>
        <v>0</v>
      </c>
      <c r="Y6" s="21" t="str">
        <f>'Bonus Paste Sheet'!K6</f>
        <v>Toyota</v>
      </c>
      <c r="Z6" s="21">
        <f>'Bonus Paste Sheet'!L6</f>
        <v>59.5</v>
      </c>
      <c r="AB6" s="4" t="s">
        <v>64</v>
      </c>
      <c r="AC6" s="176" t="s">
        <v>119</v>
      </c>
      <c r="AD6" s="177"/>
      <c r="AE6" s="176" t="s">
        <v>116</v>
      </c>
      <c r="AF6" s="177"/>
      <c r="AG6" s="176" t="s">
        <v>117</v>
      </c>
      <c r="AH6" s="177"/>
      <c r="AI6" s="176" t="s">
        <v>116</v>
      </c>
      <c r="AJ6" s="177"/>
      <c r="AK6" s="176" t="s">
        <v>116</v>
      </c>
      <c r="AL6" s="177"/>
      <c r="AM6" s="176" t="s">
        <v>116</v>
      </c>
      <c r="AN6" s="177"/>
      <c r="AO6" s="176" t="s">
        <v>117</v>
      </c>
      <c r="AP6" s="177"/>
      <c r="AQ6" s="176" t="s">
        <v>121</v>
      </c>
      <c r="AR6" s="177"/>
      <c r="AS6" s="182" t="s">
        <v>164</v>
      </c>
      <c r="AT6" s="183"/>
      <c r="AU6" s="174"/>
      <c r="AV6" s="175"/>
      <c r="AW6" s="174"/>
      <c r="AX6" s="175"/>
      <c r="AY6" s="23"/>
      <c r="AZ6" s="2"/>
      <c r="BA6" s="2"/>
      <c r="BB6" s="2"/>
    </row>
    <row r="7" spans="1:54" ht="13.5" thickBot="1">
      <c r="A7" t="s">
        <v>21</v>
      </c>
      <c r="B7" t="s">
        <v>103</v>
      </c>
      <c r="D7" s="48">
        <v>19</v>
      </c>
      <c r="G7" t="s">
        <v>140</v>
      </c>
      <c r="H7">
        <v>7</v>
      </c>
      <c r="K7">
        <f>'Bonus Paste Sheet'!A7</f>
        <v>6</v>
      </c>
      <c r="L7">
        <f>'Bonus Paste Sheet'!B7</f>
        <v>6</v>
      </c>
      <c r="M7" s="50">
        <f t="shared" si="5"/>
        <v>6</v>
      </c>
      <c r="N7" s="50">
        <f t="shared" si="0"/>
        <v>3</v>
      </c>
      <c r="O7" s="18">
        <f t="shared" si="1"/>
        <v>-3</v>
      </c>
      <c r="P7" s="19" t="str">
        <f>'Bonus Paste Sheet'!C7</f>
        <v>Kimi Räikkönen</v>
      </c>
      <c r="Q7" s="19" t="str">
        <f t="shared" si="6"/>
        <v>Ferrari</v>
      </c>
      <c r="R7" s="19">
        <f>'Bonus Paste Sheet'!F7</f>
        <v>48</v>
      </c>
      <c r="T7">
        <f>'Bonus Paste Sheet'!I7</f>
        <v>6</v>
      </c>
      <c r="U7">
        <f>'Bonus Paste Sheet'!J7</f>
        <v>6</v>
      </c>
      <c r="V7" s="21">
        <f t="shared" si="2"/>
        <v>6</v>
      </c>
      <c r="W7" s="21">
        <f t="shared" si="3"/>
        <v>3</v>
      </c>
      <c r="X7" s="18">
        <f t="shared" si="4"/>
        <v>-3</v>
      </c>
      <c r="Y7" s="21" t="str">
        <f>'Bonus Paste Sheet'!K7</f>
        <v>BMW Sauber</v>
      </c>
      <c r="Z7" s="21">
        <f>'Bonus Paste Sheet'!L7</f>
        <v>36</v>
      </c>
      <c r="AB7" s="4" t="s">
        <v>65</v>
      </c>
      <c r="AC7" s="176" t="s">
        <v>119</v>
      </c>
      <c r="AD7" s="177"/>
      <c r="AE7" s="176" t="s">
        <v>116</v>
      </c>
      <c r="AF7" s="177"/>
      <c r="AG7" s="176" t="s">
        <v>117</v>
      </c>
      <c r="AH7" s="177"/>
      <c r="AI7" s="176" t="s">
        <v>119</v>
      </c>
      <c r="AJ7" s="177"/>
      <c r="AK7" s="176" t="s">
        <v>119</v>
      </c>
      <c r="AL7" s="177"/>
      <c r="AM7" s="176" t="s">
        <v>116</v>
      </c>
      <c r="AN7" s="177"/>
      <c r="AO7" s="176" t="s">
        <v>117</v>
      </c>
      <c r="AP7" s="177"/>
      <c r="AQ7" s="176" t="s">
        <v>117</v>
      </c>
      <c r="AR7" s="177"/>
      <c r="AS7" s="178"/>
      <c r="AT7" s="179"/>
      <c r="AU7" s="174"/>
      <c r="AV7" s="175"/>
      <c r="AW7" s="174"/>
      <c r="AX7" s="175"/>
      <c r="AY7" s="23"/>
      <c r="AZ7" s="2"/>
      <c r="BA7" s="2"/>
      <c r="BB7" s="2"/>
    </row>
    <row r="8" spans="1:54" ht="13.5" thickBot="1">
      <c r="A8" t="s">
        <v>53</v>
      </c>
      <c r="B8" t="s">
        <v>44</v>
      </c>
      <c r="D8" s="48">
        <v>7</v>
      </c>
      <c r="G8" t="s">
        <v>34</v>
      </c>
      <c r="H8">
        <v>4</v>
      </c>
      <c r="K8">
        <f>'Bonus Paste Sheet'!A8</f>
        <v>7</v>
      </c>
      <c r="L8">
        <f>'Bonus Paste Sheet'!B8</f>
        <v>7</v>
      </c>
      <c r="M8" s="50">
        <f t="shared" si="5"/>
        <v>7</v>
      </c>
      <c r="N8" s="50">
        <f t="shared" si="0"/>
        <v>13</v>
      </c>
      <c r="O8" s="18">
        <f t="shared" si="1"/>
        <v>6</v>
      </c>
      <c r="P8" s="19" t="str">
        <f>'Bonus Paste Sheet'!C8</f>
        <v>Nico Rosberg</v>
      </c>
      <c r="Q8" s="19" t="str">
        <f t="shared" si="6"/>
        <v>Williams-Toyota</v>
      </c>
      <c r="R8" s="19">
        <f>'Bonus Paste Sheet'!F8</f>
        <v>34.5</v>
      </c>
      <c r="T8">
        <f>'Bonus Paste Sheet'!I8</f>
        <v>7</v>
      </c>
      <c r="U8">
        <f>'Bonus Paste Sheet'!J8</f>
        <v>7</v>
      </c>
      <c r="V8" s="21">
        <f t="shared" si="2"/>
        <v>7</v>
      </c>
      <c r="W8" s="21">
        <f t="shared" si="3"/>
        <v>8</v>
      </c>
      <c r="X8" s="18">
        <f t="shared" si="4"/>
        <v>1</v>
      </c>
      <c r="Y8" s="21" t="str">
        <f>'Bonus Paste Sheet'!K8</f>
        <v>Williams-Toyota</v>
      </c>
      <c r="Z8" s="21">
        <f>'Bonus Paste Sheet'!L8</f>
        <v>34.5</v>
      </c>
      <c r="AB8" s="4" t="s">
        <v>36</v>
      </c>
      <c r="AC8" s="180">
        <f>10*SUM(IF(OR(AC2=$AU$2,AC2=$AW$2,AC2=$AS$2),1,0),IF(OR(AC3=$AU$3,AC3=$AW$3,AC3=$AS$3),1,0),IF(OR(AC4=$AU$4,AC4=AW$4,AC4=$AS$4),1,0),IF(OR(AC5=$AU$5,AC5=$AW$5,AC5=$AS$5),1,0),IF(OR(AC6=$AS$6,AC6=$AU$6,AC6=AW$6),1,0),IF(OR(AC7=$AS$7,AC7=$AU$7,AC7=$AW$7),1,0))</f>
        <v>20</v>
      </c>
      <c r="AD8" s="180"/>
      <c r="AE8" s="180">
        <f>10*SUM(IF(OR(AE2=$AU$2,AE2=$AW$2,AE2=$AS$2),1,0),IF(OR(AE3=$AU$3,AE3=$AW$3,AE3=$AS$3),1,0),IF(OR(AE4=$AU$4,AE4=AY$4,AE4=$AS$4),1,0),IF(OR(AE5=$AU$5,AE5=$AW$5,AE5=$AS$5),1,0),IF(OR(AE6=$AS$6,AE6=$AU$6,AE6=AY$6),1,0),IF(OR(AE7=$AS$7,AE7=$AU$7,AE7=$AW$7),1,0))</f>
        <v>10</v>
      </c>
      <c r="AF8" s="180"/>
      <c r="AG8" s="180">
        <f>10*SUM(IF(OR(AG2=$AU$2,AG2=$AW$2,AG2=$AS$2),1,0),IF(OR(AG3=$AU$3,AG3=$AW$3,AG3=$AS$3),1,0),IF(OR(AG4=$AU$4,AG4=BA$4,AG4=$AS$4),1,0),IF(OR(AG5=$AU$5,AG5=$AW$5,AG5=$AS$5),1,0),IF(OR(AG6=$AS$6,AG6=$AU$6,AG6=BA$6),1,0),IF(OR(AG7=$AS$7,AG7=$AU$7,AG7=$AW$7),1,0))</f>
        <v>20</v>
      </c>
      <c r="AH8" s="180"/>
      <c r="AI8" s="180">
        <f>10*SUM(IF(OR(AI2=$AU$2,AI2=$AW$2,AI2=$AS$2),1,0),IF(OR(AI3=$AU$3,AI3=$AW$3,AI3=$AS$3),1,0),IF(OR(AI4=$AU$4,AI4=BC$4,AI4=$AS$4),1,0),IF(OR(AI5=$AU$5,AI5=$AW$5,AI5=$AS$5),1,0),IF(OR(AI6=$AS$6,AI6=$AU$6,AI6=BC$6),1,0),IF(OR(AI7=$AS$7,AI7=$AU$7,AI7=$AW$7),1,0))</f>
        <v>20</v>
      </c>
      <c r="AJ8" s="180"/>
      <c r="AK8" s="180">
        <f>10*SUM(IF(OR(AK2=$AU$2,AK2=$AW$2,AK2=$AS$2),1,0),IF(OR(AK3=$AU$3,AK3=$AW$3,AK3=$AS$3),1,0),IF(OR(AK4=$AU$4,AK4=BE$4,AK4=$AS$4),1,0),IF(OR(AK5=$AU$5,AK5=$AW$5,AK5=$AS$5),1,0),IF(OR(AK6=$AS$6,AK6=$AU$6,AK6=BE$6),1,0),IF(OR(AK7=$AS$7,AK7=$AU$7,AK7=$AW$7),1,0))</f>
        <v>0</v>
      </c>
      <c r="AL8" s="180"/>
      <c r="AM8" s="180">
        <f>10*SUM(IF(OR(AM2=$AU$2,AM2=$AW$2,AM2=$AS$2),1,0),IF(OR(AM3=$AU$3,AM3=$AW$3,AM3=$AS$3),1,0),IF(OR(AM4=$AU$4,AM4=BG$4,AM4=$AS$4),1,0),IF(OR(AM5=$AU$5,AM5=$AW$5,AM5=$AS$5),1,0),IF(OR(AM6=$AS$6,AM6=$AU$6,AM6=BG$6),1,0),IF(OR(AM7=$AS$7,AM7=$AU$7,AM7=$AW$7),1,0))</f>
        <v>20</v>
      </c>
      <c r="AN8" s="180"/>
      <c r="AO8" s="180">
        <f>10*SUM(IF(OR(AO2=$AU$2,AO2=$AW$2,AO2=$AS$2),1,0),IF(OR(AO3=$AU$3,AO3=$AW$3,AO3=$AS$3),1,0),IF(OR(AO4=$AU$4,AO4=BI$4,AO4=$AS$4),1,0),IF(OR(AO5=$AU$5,AO5=$AW$5,AO5=$AS$5),1,0),IF(OR(AO6=$AS$6,AO6=$AU$6,AO6=BI$6),1,0),IF(OR(AO7=$AS$7,AO7=$AU$7,AO7=$AW$7),1,0))</f>
        <v>20</v>
      </c>
      <c r="AP8" s="180"/>
      <c r="AQ8" s="180">
        <f>10*SUM(IF(OR(AQ2=$AU$2,AQ2=$AW$2,AQ2=$AS$2),1,0),IF(OR(AQ3=$AU$3,AQ3=$AW$3,AQ3=$AS$3),1,0),IF(OR(AQ4=$AU$4,AQ4=BK$4,AQ4=$AS$4),1,0),IF(OR(AQ5=$AU$5,AQ5=$AW$5,AQ5=$AS$5),1,0),IF(OR(AQ6=$AS$6,AQ6=$AU$6,AQ6=BK$6),1,0),IF(OR(AQ7=$AS$7,AQ7=$AU$7,AQ7=$AW$7),1,0))</f>
        <v>20</v>
      </c>
      <c r="AR8" s="180"/>
      <c r="AS8" s="26"/>
      <c r="AT8" s="26"/>
      <c r="AU8" s="26"/>
      <c r="AV8" s="26"/>
      <c r="AY8" s="23"/>
      <c r="AZ8" s="2"/>
      <c r="BA8" s="2"/>
      <c r="BB8" s="2"/>
    </row>
    <row r="9" spans="1:26" ht="12.75">
      <c r="A9" t="s">
        <v>153</v>
      </c>
      <c r="B9" t="s">
        <v>60</v>
      </c>
      <c r="D9" s="48">
        <v>-100</v>
      </c>
      <c r="G9" t="s">
        <v>60</v>
      </c>
      <c r="H9">
        <v>6</v>
      </c>
      <c r="K9">
        <f>'Bonus Paste Sheet'!A9</f>
        <v>8</v>
      </c>
      <c r="L9">
        <f>'Bonus Paste Sheet'!B9</f>
        <v>8</v>
      </c>
      <c r="M9" s="50">
        <f t="shared" si="5"/>
        <v>8</v>
      </c>
      <c r="N9" s="50">
        <f t="shared" si="0"/>
        <v>9</v>
      </c>
      <c r="O9" s="18">
        <f t="shared" si="1"/>
        <v>1</v>
      </c>
      <c r="P9" s="19" t="str">
        <f>'Bonus Paste Sheet'!C9</f>
        <v>Jarno Trulli</v>
      </c>
      <c r="Q9" s="19" t="str">
        <f t="shared" si="6"/>
        <v>Toyota</v>
      </c>
      <c r="R9" s="19">
        <f>'Bonus Paste Sheet'!F9</f>
        <v>32.5</v>
      </c>
      <c r="T9">
        <f>'Bonus Paste Sheet'!I9</f>
        <v>8</v>
      </c>
      <c r="U9">
        <f>'Bonus Paste Sheet'!J9</f>
        <v>8</v>
      </c>
      <c r="V9" s="21">
        <f t="shared" si="2"/>
        <v>8</v>
      </c>
      <c r="W9" s="21">
        <f t="shared" si="3"/>
        <v>4</v>
      </c>
      <c r="X9" s="18">
        <f t="shared" si="4"/>
        <v>-4</v>
      </c>
      <c r="Y9" s="21" t="str">
        <f>'Bonus Paste Sheet'!K9</f>
        <v>Renault</v>
      </c>
      <c r="Z9" s="21">
        <f>'Bonus Paste Sheet'!L9</f>
        <v>26</v>
      </c>
    </row>
    <row r="10" spans="1:26" ht="12.75">
      <c r="A10" t="s">
        <v>153</v>
      </c>
      <c r="B10" t="s">
        <v>60</v>
      </c>
      <c r="D10" s="48">
        <v>-100</v>
      </c>
      <c r="G10" t="s">
        <v>48</v>
      </c>
      <c r="H10">
        <v>11</v>
      </c>
      <c r="K10">
        <f>'Bonus Paste Sheet'!A10</f>
        <v>9</v>
      </c>
      <c r="L10">
        <f>'Bonus Paste Sheet'!B10</f>
        <v>9</v>
      </c>
      <c r="M10" s="50">
        <f t="shared" si="5"/>
        <v>9</v>
      </c>
      <c r="N10" s="50">
        <f t="shared" si="0"/>
        <v>5</v>
      </c>
      <c r="O10" s="18">
        <f t="shared" si="1"/>
        <v>-4</v>
      </c>
      <c r="P10" s="19" t="str">
        <f>'Bonus Paste Sheet'!C10</f>
        <v>Fernando Alonso</v>
      </c>
      <c r="Q10" s="19" t="str">
        <f t="shared" si="6"/>
        <v>Renault</v>
      </c>
      <c r="R10" s="19">
        <f>'Bonus Paste Sheet'!F10</f>
        <v>26</v>
      </c>
      <c r="T10">
        <f>'Bonus Paste Sheet'!I10</f>
        <v>9</v>
      </c>
      <c r="U10">
        <f>'Bonus Paste Sheet'!J10</f>
        <v>9</v>
      </c>
      <c r="V10" s="21">
        <f t="shared" si="2"/>
        <v>9</v>
      </c>
      <c r="W10" s="21">
        <f t="shared" si="3"/>
        <v>10</v>
      </c>
      <c r="X10" s="18">
        <f t="shared" si="4"/>
        <v>1</v>
      </c>
      <c r="Y10" s="21" t="str">
        <f>'Bonus Paste Sheet'!K10</f>
        <v>Force India-Mercedes</v>
      </c>
      <c r="Z10" s="21">
        <f>'Bonus Paste Sheet'!L10</f>
        <v>13</v>
      </c>
    </row>
    <row r="11" spans="1:26" ht="12.75">
      <c r="A11" t="s">
        <v>22</v>
      </c>
      <c r="B11" t="s">
        <v>47</v>
      </c>
      <c r="D11" s="48">
        <v>9</v>
      </c>
      <c r="G11" t="s">
        <v>47</v>
      </c>
      <c r="H11">
        <v>5</v>
      </c>
      <c r="K11">
        <f>'Bonus Paste Sheet'!A11</f>
        <v>10</v>
      </c>
      <c r="L11">
        <f>'Bonus Paste Sheet'!B11</f>
        <v>10</v>
      </c>
      <c r="M11" s="50">
        <f t="shared" si="5"/>
        <v>10</v>
      </c>
      <c r="N11" s="50">
        <f t="shared" si="0"/>
        <v>10</v>
      </c>
      <c r="O11" s="18">
        <f t="shared" si="1"/>
        <v>0</v>
      </c>
      <c r="P11" s="19" t="str">
        <f>'Bonus Paste Sheet'!C11</f>
        <v>Timo Glock</v>
      </c>
      <c r="Q11" s="19" t="str">
        <f t="shared" si="6"/>
        <v>Toyota</v>
      </c>
      <c r="R11" s="19">
        <f>'Bonus Paste Sheet'!F11</f>
        <v>24</v>
      </c>
      <c r="T11">
        <f>'Bonus Paste Sheet'!I11</f>
        <v>10</v>
      </c>
      <c r="U11">
        <f>'Bonus Paste Sheet'!J11</f>
        <v>10</v>
      </c>
      <c r="V11" s="21">
        <f t="shared" si="2"/>
        <v>10</v>
      </c>
      <c r="W11" s="21">
        <f t="shared" si="3"/>
        <v>6</v>
      </c>
      <c r="X11" s="18">
        <f t="shared" si="4"/>
        <v>-4</v>
      </c>
      <c r="Y11" s="21" t="str">
        <f>'Bonus Paste Sheet'!K11</f>
        <v>STR-Ferrari</v>
      </c>
      <c r="Z11" s="21">
        <f>'Bonus Paste Sheet'!L11</f>
        <v>8</v>
      </c>
    </row>
    <row r="12" spans="1:26" ht="12.75">
      <c r="A12" t="s">
        <v>24</v>
      </c>
      <c r="B12" t="s">
        <v>125</v>
      </c>
      <c r="D12" s="48">
        <v>18</v>
      </c>
      <c r="G12" t="s">
        <v>58</v>
      </c>
      <c r="H12">
        <v>8</v>
      </c>
      <c r="K12">
        <f>'Bonus Paste Sheet'!A12</f>
        <v>11</v>
      </c>
      <c r="L12">
        <f>'Bonus Paste Sheet'!B12</f>
        <v>11</v>
      </c>
      <c r="M12" s="50">
        <f t="shared" si="5"/>
        <v>11</v>
      </c>
      <c r="N12" s="50">
        <f t="shared" si="0"/>
        <v>2</v>
      </c>
      <c r="O12" s="18">
        <f t="shared" si="1"/>
        <v>-9</v>
      </c>
      <c r="P12" s="19" t="str">
        <f>'Bonus Paste Sheet'!C12</f>
        <v>Felipe Massa</v>
      </c>
      <c r="Q12" s="19" t="str">
        <f t="shared" si="6"/>
        <v>Ferrari</v>
      </c>
      <c r="R12" s="19">
        <f>'Bonus Paste Sheet'!F12</f>
        <v>22</v>
      </c>
      <c r="V12" s="21"/>
      <c r="W12" s="21"/>
      <c r="X12" s="18"/>
      <c r="Y12" s="21"/>
      <c r="Z12" s="21"/>
    </row>
    <row r="13" spans="1:18" ht="12.75">
      <c r="A13" s="19" t="s">
        <v>165</v>
      </c>
      <c r="B13" t="s">
        <v>47</v>
      </c>
      <c r="D13" s="48">
        <v>-100</v>
      </c>
      <c r="K13">
        <f>'Bonus Paste Sheet'!A13</f>
        <v>12</v>
      </c>
      <c r="L13">
        <f>'Bonus Paste Sheet'!B13</f>
        <v>12</v>
      </c>
      <c r="M13" s="50">
        <f t="shared" si="5"/>
        <v>12</v>
      </c>
      <c r="N13" s="50">
        <f t="shared" si="0"/>
        <v>7</v>
      </c>
      <c r="O13" s="18">
        <f t="shared" si="1"/>
        <v>-5</v>
      </c>
      <c r="P13" s="19" t="str">
        <f>'Bonus Paste Sheet'!C13</f>
        <v>Heikki Kovalainen</v>
      </c>
      <c r="Q13" s="19" t="str">
        <f t="shared" si="6"/>
        <v>McLaren-Mercedes</v>
      </c>
      <c r="R13" s="19">
        <f>'Bonus Paste Sheet'!F13</f>
        <v>22</v>
      </c>
    </row>
    <row r="14" spans="1:18" ht="12.75">
      <c r="A14" t="s">
        <v>54</v>
      </c>
      <c r="B14" t="s">
        <v>58</v>
      </c>
      <c r="D14" s="48">
        <v>15</v>
      </c>
      <c r="K14">
        <f>'Bonus Paste Sheet'!A14</f>
        <v>13</v>
      </c>
      <c r="L14">
        <f>'Bonus Paste Sheet'!B14</f>
        <v>13</v>
      </c>
      <c r="M14" s="50">
        <f t="shared" si="5"/>
        <v>13</v>
      </c>
      <c r="N14" s="50">
        <f t="shared" si="0"/>
        <v>6</v>
      </c>
      <c r="O14" s="18">
        <f t="shared" si="1"/>
        <v>-7</v>
      </c>
      <c r="P14" s="19" t="str">
        <f>'Bonus Paste Sheet'!C14</f>
        <v>Nick Heidfeld</v>
      </c>
      <c r="Q14" s="19" t="str">
        <f t="shared" si="6"/>
        <v>BMW Sauber</v>
      </c>
      <c r="R14" s="19">
        <f>'Bonus Paste Sheet'!F14</f>
        <v>19</v>
      </c>
    </row>
    <row r="15" spans="1:18" ht="12.75">
      <c r="A15" t="s">
        <v>20</v>
      </c>
      <c r="B15" t="s">
        <v>41</v>
      </c>
      <c r="D15" s="48">
        <v>3</v>
      </c>
      <c r="K15">
        <f>'Bonus Paste Sheet'!A15</f>
        <v>14</v>
      </c>
      <c r="L15">
        <f>'Bonus Paste Sheet'!B15</f>
        <v>14</v>
      </c>
      <c r="M15" s="50">
        <v>14</v>
      </c>
      <c r="N15" s="50">
        <f t="shared" si="0"/>
        <v>4</v>
      </c>
      <c r="O15" s="18">
        <f t="shared" si="1"/>
        <v>-10</v>
      </c>
      <c r="P15" s="19" t="str">
        <f>'Bonus Paste Sheet'!C15</f>
        <v>Robert Kubica</v>
      </c>
      <c r="Q15" s="19" t="str">
        <f t="shared" si="6"/>
        <v>BMW Sauber</v>
      </c>
      <c r="R15" s="19">
        <f>'Bonus Paste Sheet'!F15</f>
        <v>17</v>
      </c>
    </row>
    <row r="16" spans="1:18" ht="12.75">
      <c r="A16" t="s">
        <v>55</v>
      </c>
      <c r="B16" t="s">
        <v>44</v>
      </c>
      <c r="D16" s="48">
        <v>1</v>
      </c>
      <c r="K16">
        <f>'Bonus Paste Sheet'!A16</f>
        <v>15</v>
      </c>
      <c r="L16">
        <f>'Bonus Paste Sheet'!B16</f>
        <v>15</v>
      </c>
      <c r="M16" s="50">
        <f t="shared" si="5"/>
        <v>15</v>
      </c>
      <c r="N16" s="50">
        <f t="shared" si="0"/>
        <v>19</v>
      </c>
      <c r="O16" s="18">
        <f t="shared" si="1"/>
        <v>4</v>
      </c>
      <c r="P16" s="19" t="str">
        <f>'Bonus Paste Sheet'!C16</f>
        <v>Giancarlo Fisichella</v>
      </c>
      <c r="Q16" s="19" t="str">
        <f t="shared" si="6"/>
        <v>Force India-Ferrari</v>
      </c>
      <c r="R16" s="19">
        <f>'Bonus Paste Sheet'!F16</f>
        <v>8</v>
      </c>
    </row>
    <row r="17" spans="1:18" ht="12.75">
      <c r="A17" t="s">
        <v>155</v>
      </c>
      <c r="B17" t="s">
        <v>41</v>
      </c>
      <c r="D17" s="48">
        <v>-100</v>
      </c>
      <c r="K17">
        <f>'Bonus Paste Sheet'!A17</f>
        <v>16</v>
      </c>
      <c r="L17">
        <f>'Bonus Paste Sheet'!B17</f>
        <v>16</v>
      </c>
      <c r="M17" s="50">
        <f t="shared" si="5"/>
        <v>16</v>
      </c>
      <c r="N17" s="50" t="str">
        <f t="shared" si="0"/>
        <v>Rookie</v>
      </c>
      <c r="O17" s="18">
        <f t="shared" si="1"/>
      </c>
      <c r="P17" s="19" t="str">
        <f>'Bonus Paste Sheet'!C17</f>
        <v>Sebastien Buemi</v>
      </c>
      <c r="Q17" s="19" t="str">
        <f t="shared" si="6"/>
        <v>STR-Ferrari</v>
      </c>
      <c r="R17" s="19">
        <f>'Bonus Paste Sheet'!F17</f>
        <v>6</v>
      </c>
    </row>
    <row r="18" spans="1:25" ht="12.75">
      <c r="A18" t="s">
        <v>25</v>
      </c>
      <c r="B18" t="s">
        <v>59</v>
      </c>
      <c r="D18" s="48">
        <v>11</v>
      </c>
      <c r="K18">
        <f>'Bonus Paste Sheet'!A18</f>
        <v>17</v>
      </c>
      <c r="L18">
        <f>'Bonus Paste Sheet'!B18</f>
        <v>17</v>
      </c>
      <c r="M18" s="50">
        <f t="shared" si="5"/>
        <v>17</v>
      </c>
      <c r="N18" s="50">
        <f t="shared" si="0"/>
        <v>20</v>
      </c>
      <c r="O18" s="18">
        <f t="shared" si="1"/>
        <v>3</v>
      </c>
      <c r="P18" s="19" t="str">
        <f>'Bonus Paste Sheet'!C18</f>
        <v>Adrian Sutil</v>
      </c>
      <c r="Q18" s="19" t="str">
        <f t="shared" si="6"/>
        <v>Force India-Ferrari</v>
      </c>
      <c r="R18" s="19">
        <f>'Bonus Paste Sheet'!F18</f>
        <v>5</v>
      </c>
      <c r="Y18" s="51"/>
    </row>
    <row r="19" spans="1:25" ht="12.75">
      <c r="A19" t="s">
        <v>102</v>
      </c>
      <c r="B19" t="s">
        <v>34</v>
      </c>
      <c r="D19" s="48">
        <v>12</v>
      </c>
      <c r="K19">
        <f>'Bonus Paste Sheet'!A19</f>
        <v>18</v>
      </c>
      <c r="L19">
        <f>'Bonus Paste Sheet'!B19</f>
        <v>18</v>
      </c>
      <c r="M19" s="50">
        <f t="shared" si="5"/>
        <v>18</v>
      </c>
      <c r="N19" s="50" t="str">
        <f t="shared" si="0"/>
        <v>Rookie</v>
      </c>
      <c r="O19" s="18">
        <f t="shared" si="1"/>
      </c>
      <c r="P19" s="19" t="str">
        <f>'Bonus Paste Sheet'!C19</f>
        <v>Kamui Kobayashi</v>
      </c>
      <c r="Q19" s="19" t="str">
        <f t="shared" si="6"/>
        <v>Toyota</v>
      </c>
      <c r="R19" s="19">
        <f>'Bonus Paste Sheet'!F19</f>
        <v>3</v>
      </c>
      <c r="Y19" s="51"/>
    </row>
    <row r="20" spans="1:25" ht="12.75">
      <c r="A20" t="s">
        <v>26</v>
      </c>
      <c r="B20" t="s">
        <v>84</v>
      </c>
      <c r="D20" s="48">
        <v>6</v>
      </c>
      <c r="K20">
        <f>'Bonus Paste Sheet'!A20</f>
        <v>19</v>
      </c>
      <c r="L20">
        <f>'Bonus Paste Sheet'!B20</f>
        <v>19</v>
      </c>
      <c r="M20" s="50">
        <f t="shared" si="5"/>
        <v>19</v>
      </c>
      <c r="N20" s="50">
        <f t="shared" si="0"/>
        <v>17</v>
      </c>
      <c r="O20" s="18">
        <f t="shared" si="1"/>
        <v>-2</v>
      </c>
      <c r="P20" s="19" t="str">
        <f>'Bonus Paste Sheet'!C20</f>
        <v>Sebastien Bourdais</v>
      </c>
      <c r="Q20" s="19" t="str">
        <f t="shared" si="6"/>
        <v>STR-Ferrari</v>
      </c>
      <c r="R20" s="19">
        <f>'Bonus Paste Sheet'!F20</f>
        <v>2</v>
      </c>
      <c r="Y20" s="51"/>
    </row>
    <row r="21" spans="1:25" ht="12.75">
      <c r="A21" t="s">
        <v>37</v>
      </c>
      <c r="B21" t="s">
        <v>58</v>
      </c>
      <c r="D21" s="48">
        <v>13</v>
      </c>
      <c r="K21">
        <f>'Bonus Paste Sheet'!A21</f>
        <v>20</v>
      </c>
      <c r="L21">
        <f>'Bonus Paste Sheet'!B21</f>
        <v>20</v>
      </c>
      <c r="M21" s="50">
        <f t="shared" si="5"/>
        <v>20</v>
      </c>
      <c r="N21" s="50">
        <f t="shared" si="0"/>
        <v>15</v>
      </c>
      <c r="O21" s="18">
        <f t="shared" si="1"/>
        <v>-5</v>
      </c>
      <c r="P21" s="19" t="str">
        <f>'Bonus Paste Sheet'!C21</f>
        <v>Kazuki Nakajima</v>
      </c>
      <c r="Q21" s="19" t="str">
        <f t="shared" si="6"/>
        <v>Williams-Toyota</v>
      </c>
      <c r="R21" s="19">
        <f>'Bonus Paste Sheet'!F21</f>
        <v>0</v>
      </c>
      <c r="Y21" s="76"/>
    </row>
    <row r="22" spans="1:25" ht="12.75">
      <c r="A22" t="s">
        <v>56</v>
      </c>
      <c r="B22" t="s">
        <v>84</v>
      </c>
      <c r="D22" s="48">
        <v>4</v>
      </c>
      <c r="K22">
        <f>'Bonus Paste Sheet'!A22</f>
        <v>21</v>
      </c>
      <c r="L22">
        <f>'Bonus Paste Sheet'!B22</f>
        <v>21</v>
      </c>
      <c r="M22" s="50">
        <f>IF(L22=0,K22,IF(RIGHT(L22,1)="=",LEFT(L22,(LEN(L22)-1)),L22))</f>
        <v>21</v>
      </c>
      <c r="N22" s="50">
        <f>IF(VLOOKUP(P22,sixdvrpos,4)=(-100),"Rookie",VLOOKUP(P22,sixdvrpos,4))</f>
        <v>12</v>
      </c>
      <c r="O22" s="18">
        <f>IF(N22="Rookie","",N22-M22)</f>
        <v>-9</v>
      </c>
      <c r="P22" s="19" t="str">
        <f>'Bonus Paste Sheet'!C22</f>
        <v>Nelsinho Piquet</v>
      </c>
      <c r="Q22" s="19" t="str">
        <f>VLOOKUP(P22,sixdvrpos,2)</f>
        <v>Renault</v>
      </c>
      <c r="R22" s="19">
        <f>'Bonus Paste Sheet'!F22</f>
        <v>0</v>
      </c>
      <c r="Y22" s="76"/>
    </row>
    <row r="23" spans="1:25" ht="12.75">
      <c r="A23" t="s">
        <v>154</v>
      </c>
      <c r="B23" t="s">
        <v>34</v>
      </c>
      <c r="D23" s="48">
        <v>-100</v>
      </c>
      <c r="K23">
        <f>'Bonus Paste Sheet'!A23</f>
        <v>22</v>
      </c>
      <c r="L23">
        <f>'Bonus Paste Sheet'!B23</f>
        <v>22</v>
      </c>
      <c r="M23" s="50">
        <f>IF(L23=0,K23,IF(RIGHT(L23,1)="=",LEFT(L23,(LEN(L23)-1)),L23))</f>
        <v>22</v>
      </c>
      <c r="N23" s="50" t="str">
        <f>IF(VLOOKUP(P23,sixdvrpos,4)=(-100),"Rookie",VLOOKUP(P23,sixdvrpos,4))</f>
        <v>Rookie</v>
      </c>
      <c r="O23" s="18">
        <f>IF(N23="Rookie","",N23-M23)</f>
      </c>
      <c r="P23" s="19" t="str">
        <f>'Bonus Paste Sheet'!C23</f>
        <v>Vitantonio Liuzzi</v>
      </c>
      <c r="Q23" s="19" t="str">
        <f>VLOOKUP(P23,sixdvrpos,2)</f>
        <v>Force India-Ferrari</v>
      </c>
      <c r="R23" s="19">
        <f>'Bonus Paste Sheet'!F23</f>
        <v>0</v>
      </c>
      <c r="Y23" s="77"/>
    </row>
    <row r="24" spans="1:25" ht="12.75">
      <c r="A24" t="s">
        <v>23</v>
      </c>
      <c r="B24" t="s">
        <v>125</v>
      </c>
      <c r="D24" s="48">
        <v>14</v>
      </c>
      <c r="K24">
        <f>'Bonus Paste Sheet'!A24</f>
        <v>23</v>
      </c>
      <c r="L24">
        <f>'Bonus Paste Sheet'!B24</f>
        <v>23</v>
      </c>
      <c r="M24" s="50">
        <f>IF(L24=0,K24,IF(RIGHT(L24,1)="=",LEFT(L24,(LEN(L24)-1)),L24))</f>
        <v>23</v>
      </c>
      <c r="N24" s="50" t="str">
        <f>IF(VLOOKUP(P24,sixdvrpos,4)=(-100),"Rookie",VLOOKUP(P24,sixdvrpos,4))</f>
        <v>Rookie</v>
      </c>
      <c r="O24" s="18">
        <f>IF(N24="Rookie","",N24-M24)</f>
      </c>
      <c r="P24" s="19" t="str">
        <f>'Bonus Paste Sheet'!C24</f>
        <v>Romain Grosjean</v>
      </c>
      <c r="Q24" s="19" t="str">
        <f>VLOOKUP(P24,sixdvrpos,2)</f>
        <v>Renault</v>
      </c>
      <c r="R24" s="19">
        <f>'Bonus Paste Sheet'!F24</f>
        <v>0</v>
      </c>
      <c r="Y24" s="76"/>
    </row>
    <row r="25" spans="1:25" ht="12.75" customHeight="1">
      <c r="A25" t="s">
        <v>57</v>
      </c>
      <c r="B25" t="s">
        <v>59</v>
      </c>
      <c r="D25" s="48">
        <v>8</v>
      </c>
      <c r="K25">
        <f>'Bonus Paste Sheet'!A25</f>
        <v>24</v>
      </c>
      <c r="L25">
        <f>'Bonus Paste Sheet'!B25</f>
        <v>24</v>
      </c>
      <c r="M25" s="50">
        <f>IF(L25=0,K25,IF(RIGHT(L25,1)="=",LEFT(L25,(LEN(L25)-1)),L25))</f>
        <v>24</v>
      </c>
      <c r="N25" s="50" t="str">
        <f>IF(VLOOKUP(P25,sixdvrpos,4)=(-100),"Rookie",VLOOKUP(P25,sixdvrpos,4))</f>
        <v>Rookie</v>
      </c>
      <c r="O25" s="18">
        <f>IF(N25="Rookie","",N25-M25)</f>
      </c>
      <c r="P25" s="19" t="str">
        <f>'Bonus Paste Sheet'!C25</f>
        <v>Jaime Alguersuari</v>
      </c>
      <c r="Q25" s="19" t="str">
        <f>VLOOKUP(P25,sixdvrpos,2)</f>
        <v>STR-Ferrari</v>
      </c>
      <c r="R25" s="19">
        <f>'Bonus Paste Sheet'!F25</f>
        <v>0</v>
      </c>
      <c r="Y25" s="77"/>
    </row>
    <row r="26" spans="1:25" ht="12.75" customHeight="1">
      <c r="A26" t="s">
        <v>86</v>
      </c>
      <c r="B26" t="s">
        <v>60</v>
      </c>
      <c r="D26" s="48">
        <v>17</v>
      </c>
      <c r="M26" s="50"/>
      <c r="N26" s="50"/>
      <c r="O26" s="18"/>
      <c r="P26" s="19"/>
      <c r="Q26" s="19"/>
      <c r="R26" s="19"/>
      <c r="Y26" s="76"/>
    </row>
    <row r="27" spans="1:25" ht="12.75" customHeight="1">
      <c r="A27" t="s">
        <v>141</v>
      </c>
      <c r="B27" t="s">
        <v>60</v>
      </c>
      <c r="D27" s="48">
        <v>-100</v>
      </c>
      <c r="M27" s="50"/>
      <c r="N27" s="50"/>
      <c r="O27" s="18"/>
      <c r="P27" s="19"/>
      <c r="Q27" s="19"/>
      <c r="R27" s="19"/>
      <c r="Y27" s="71"/>
    </row>
    <row r="28" spans="1:25" ht="12.75" customHeight="1">
      <c r="A28" t="s">
        <v>29</v>
      </c>
      <c r="B28" t="s">
        <v>48</v>
      </c>
      <c r="D28" s="48">
        <v>21</v>
      </c>
      <c r="Y28" s="75"/>
    </row>
    <row r="29" spans="1:25" ht="12.75" customHeight="1">
      <c r="A29" t="s">
        <v>85</v>
      </c>
      <c r="B29" t="s">
        <v>47</v>
      </c>
      <c r="D29" s="48">
        <v>10</v>
      </c>
      <c r="Y29" s="75"/>
    </row>
    <row r="30" spans="1:25" ht="12.75" customHeight="1">
      <c r="A30" t="s">
        <v>163</v>
      </c>
      <c r="B30" t="s">
        <v>103</v>
      </c>
      <c r="D30" s="48">
        <v>-100</v>
      </c>
      <c r="Y30" s="75"/>
    </row>
    <row r="31" ht="12.75">
      <c r="Y31" s="75"/>
    </row>
    <row r="32" spans="1:26" ht="12.75">
      <c r="A32" s="97"/>
      <c r="B32" s="97"/>
      <c r="Y32" s="75"/>
      <c r="Z32" s="70"/>
    </row>
    <row r="33" spans="1:26" ht="12.75">
      <c r="A33" s="97"/>
      <c r="B33" s="97"/>
      <c r="Z33" s="70"/>
    </row>
    <row r="34" spans="1:26" ht="12.75">
      <c r="A34" s="97"/>
      <c r="B34" s="97"/>
      <c r="Z34" s="70"/>
    </row>
    <row r="35" spans="1:22" ht="12.75">
      <c r="A35" s="97"/>
      <c r="B35" s="97"/>
      <c r="I35" s="1"/>
      <c r="J35" s="1"/>
      <c r="M35"/>
      <c r="N35"/>
      <c r="U35" s="74"/>
      <c r="V35" s="70"/>
    </row>
    <row r="36" spans="1:22" ht="12.75">
      <c r="A36" s="97"/>
      <c r="B36" s="97"/>
      <c r="I36" s="1"/>
      <c r="J36" s="1"/>
      <c r="M36"/>
      <c r="N36"/>
      <c r="U36" s="74"/>
      <c r="V36" s="70"/>
    </row>
    <row r="37" spans="1:22" ht="12.75">
      <c r="A37" s="97"/>
      <c r="B37" s="97"/>
      <c r="I37" s="1"/>
      <c r="J37" s="1"/>
      <c r="M37"/>
      <c r="N37"/>
      <c r="V37" s="71"/>
    </row>
    <row r="38" spans="1:22" ht="12.75">
      <c r="A38" s="97"/>
      <c r="B38" s="97"/>
      <c r="I38" s="1"/>
      <c r="J38" s="1"/>
      <c r="M38"/>
      <c r="N38"/>
      <c r="V38" s="72"/>
    </row>
    <row r="39" spans="1:22" ht="12.75">
      <c r="A39" s="97"/>
      <c r="B39" s="97"/>
      <c r="H39" s="48"/>
      <c r="I39" s="49"/>
      <c r="J39" s="48"/>
      <c r="K39" s="49"/>
      <c r="L39" s="48"/>
      <c r="M39"/>
      <c r="N39"/>
      <c r="V39" s="72"/>
    </row>
    <row r="40" spans="1:22" ht="12.75">
      <c r="A40" s="97"/>
      <c r="B40" s="97"/>
      <c r="H40" s="48"/>
      <c r="I40" s="49"/>
      <c r="J40" s="48"/>
      <c r="K40" s="49"/>
      <c r="L40" s="48"/>
      <c r="M40"/>
      <c r="N40"/>
      <c r="V40" s="72"/>
    </row>
    <row r="41" spans="1:22" ht="12.75">
      <c r="A41" s="97"/>
      <c r="B41" s="97"/>
      <c r="H41" s="48"/>
      <c r="I41" s="49"/>
      <c r="J41" s="48"/>
      <c r="K41" s="49"/>
      <c r="L41" s="48"/>
      <c r="M41"/>
      <c r="N41"/>
      <c r="V41" s="72"/>
    </row>
    <row r="42" spans="1:22" ht="12.75">
      <c r="A42" s="97"/>
      <c r="B42" s="97"/>
      <c r="H42" s="48"/>
      <c r="I42" s="49"/>
      <c r="J42" s="48"/>
      <c r="K42" s="49"/>
      <c r="L42" s="48"/>
      <c r="M42"/>
      <c r="N42"/>
      <c r="V42" s="72"/>
    </row>
    <row r="43" spans="1:14" ht="12.75">
      <c r="A43" s="97"/>
      <c r="B43" s="97"/>
      <c r="H43" s="48"/>
      <c r="I43" s="49"/>
      <c r="J43" s="48"/>
      <c r="K43" s="49"/>
      <c r="L43" s="48"/>
      <c r="M43"/>
      <c r="N43"/>
    </row>
    <row r="44" spans="1:14" ht="12.75">
      <c r="A44" s="97"/>
      <c r="B44" s="97"/>
      <c r="H44" s="48"/>
      <c r="I44" s="49"/>
      <c r="J44" s="48"/>
      <c r="K44" s="49"/>
      <c r="L44" s="48"/>
      <c r="M44"/>
      <c r="N44"/>
    </row>
    <row r="45" spans="8:14" ht="12.75">
      <c r="H45" s="48"/>
      <c r="I45" s="49"/>
      <c r="J45" s="48"/>
      <c r="K45" s="49"/>
      <c r="L45" s="48"/>
      <c r="M45"/>
      <c r="N45"/>
    </row>
    <row r="46" spans="8:14" ht="12.75">
      <c r="H46" s="48"/>
      <c r="I46" s="49"/>
      <c r="J46" s="48"/>
      <c r="K46" s="49"/>
      <c r="L46" s="48"/>
      <c r="M46"/>
      <c r="N46"/>
    </row>
    <row r="47" spans="8:14" ht="12.75">
      <c r="H47" s="48"/>
      <c r="I47" s="49"/>
      <c r="J47" s="48"/>
      <c r="K47" s="49"/>
      <c r="L47" s="48"/>
      <c r="M47"/>
      <c r="N47"/>
    </row>
    <row r="48" spans="8:14" ht="12.75">
      <c r="H48" s="48"/>
      <c r="I48" s="49"/>
      <c r="J48" s="48"/>
      <c r="K48" s="49"/>
      <c r="L48" s="48"/>
      <c r="M48"/>
      <c r="N48"/>
    </row>
    <row r="49" spans="8:14" ht="12.75">
      <c r="H49" s="48"/>
      <c r="I49" s="49"/>
      <c r="J49" s="48"/>
      <c r="K49" s="49"/>
      <c r="L49" s="48"/>
      <c r="M49"/>
      <c r="N49"/>
    </row>
    <row r="50" spans="8:12" ht="12.75">
      <c r="H50" s="48"/>
      <c r="I50" s="49"/>
      <c r="J50" s="48"/>
      <c r="K50" s="49"/>
      <c r="L50" s="48"/>
    </row>
    <row r="51" spans="8:12" ht="12.75">
      <c r="H51" s="48"/>
      <c r="I51" s="49"/>
      <c r="J51" s="48"/>
      <c r="K51" s="49"/>
      <c r="L51" s="48"/>
    </row>
    <row r="52" spans="8:12" ht="12.75">
      <c r="H52" s="48"/>
      <c r="I52" s="49"/>
      <c r="J52" s="48"/>
      <c r="K52" s="49"/>
      <c r="L52" s="48"/>
    </row>
    <row r="53" spans="8:12" ht="12.75">
      <c r="H53" s="48"/>
      <c r="I53" s="49"/>
      <c r="J53" s="48"/>
      <c r="K53" s="49"/>
      <c r="L53" s="48"/>
    </row>
    <row r="54" spans="8:12" ht="12.75">
      <c r="H54" s="48"/>
      <c r="I54" s="49"/>
      <c r="J54" s="48"/>
      <c r="K54" s="49"/>
      <c r="L54" s="48"/>
    </row>
    <row r="55" spans="8:12" ht="12.75">
      <c r="H55" s="48"/>
      <c r="I55" s="49"/>
      <c r="J55" s="48"/>
      <c r="K55" s="49"/>
      <c r="L55" s="48"/>
    </row>
    <row r="56" spans="8:12" ht="12.75">
      <c r="H56" s="48"/>
      <c r="I56" s="49"/>
      <c r="J56" s="48"/>
      <c r="K56" s="49"/>
      <c r="L56" s="48"/>
    </row>
    <row r="57" spans="8:12" ht="12.75">
      <c r="H57" s="48"/>
      <c r="I57" s="49"/>
      <c r="J57" s="48"/>
      <c r="K57" s="49"/>
      <c r="L57" s="48"/>
    </row>
    <row r="58" spans="8:12" ht="12.75">
      <c r="H58" s="48"/>
      <c r="I58" s="49"/>
      <c r="J58" s="48"/>
      <c r="K58" s="49"/>
      <c r="L58" s="48"/>
    </row>
    <row r="59" spans="8:12" ht="12.75">
      <c r="H59" s="48"/>
      <c r="I59" s="49"/>
      <c r="J59" s="48"/>
      <c r="K59" s="49"/>
      <c r="L59" s="48"/>
    </row>
    <row r="60" spans="8:12" ht="12.75">
      <c r="H60" s="48"/>
      <c r="I60" s="49"/>
      <c r="J60" s="48"/>
      <c r="K60" s="49"/>
      <c r="L60" s="48"/>
    </row>
  </sheetData>
  <sheetProtection selectLockedCells="1"/>
  <mergeCells count="85">
    <mergeCell ref="AO8:AP8"/>
    <mergeCell ref="AO3:AP3"/>
    <mergeCell ref="AQ3:AR3"/>
    <mergeCell ref="AQ4:AR4"/>
    <mergeCell ref="AO4:AP4"/>
    <mergeCell ref="AO5:AP5"/>
    <mergeCell ref="AQ5:AR5"/>
    <mergeCell ref="AO7:AP7"/>
    <mergeCell ref="AQ7:AR7"/>
    <mergeCell ref="AQ8:AR8"/>
    <mergeCell ref="AQ1:AR1"/>
    <mergeCell ref="AQ2:AR2"/>
    <mergeCell ref="AC1:AD1"/>
    <mergeCell ref="AE1:AF1"/>
    <mergeCell ref="AG1:AH1"/>
    <mergeCell ref="AI1:AJ1"/>
    <mergeCell ref="AK1:AL1"/>
    <mergeCell ref="AM1:AN1"/>
    <mergeCell ref="AO1:AP1"/>
    <mergeCell ref="AO2:AP2"/>
    <mergeCell ref="AS3:AT3"/>
    <mergeCell ref="AU3:AV3"/>
    <mergeCell ref="AS1:AT1"/>
    <mergeCell ref="AC2:AD2"/>
    <mergeCell ref="AE2:AF2"/>
    <mergeCell ref="AG2:AH2"/>
    <mergeCell ref="AI2:AJ2"/>
    <mergeCell ref="AK2:AL2"/>
    <mergeCell ref="AM2:AN2"/>
    <mergeCell ref="AS2:AT2"/>
    <mergeCell ref="AU4:AV4"/>
    <mergeCell ref="AW4:AX4"/>
    <mergeCell ref="AU2:AV2"/>
    <mergeCell ref="AW2:AX2"/>
    <mergeCell ref="AC3:AD3"/>
    <mergeCell ref="AE3:AF3"/>
    <mergeCell ref="AG3:AH3"/>
    <mergeCell ref="AI3:AJ3"/>
    <mergeCell ref="AK3:AL3"/>
    <mergeCell ref="AM3:AN3"/>
    <mergeCell ref="AW5:AX5"/>
    <mergeCell ref="AY5:BB5"/>
    <mergeCell ref="AW3:AX3"/>
    <mergeCell ref="AC4:AD4"/>
    <mergeCell ref="AE4:AF4"/>
    <mergeCell ref="AG4:AH4"/>
    <mergeCell ref="AI4:AJ4"/>
    <mergeCell ref="AK4:AL4"/>
    <mergeCell ref="AM4:AN4"/>
    <mergeCell ref="AS4:AT4"/>
    <mergeCell ref="AC6:AD6"/>
    <mergeCell ref="AE6:AF6"/>
    <mergeCell ref="AG6:AH6"/>
    <mergeCell ref="AI6:AJ6"/>
    <mergeCell ref="AY4:BB4"/>
    <mergeCell ref="AC5:AD5"/>
    <mergeCell ref="AE5:AF5"/>
    <mergeCell ref="AG5:AH5"/>
    <mergeCell ref="AI5:AJ5"/>
    <mergeCell ref="AK5:AL5"/>
    <mergeCell ref="AK6:AL6"/>
    <mergeCell ref="AM6:AN6"/>
    <mergeCell ref="AU6:AV6"/>
    <mergeCell ref="AS5:AT5"/>
    <mergeCell ref="AS6:AT6"/>
    <mergeCell ref="AO6:AP6"/>
    <mergeCell ref="AQ6:AR6"/>
    <mergeCell ref="AM5:AN5"/>
    <mergeCell ref="AU5:AV5"/>
    <mergeCell ref="AW6:AX6"/>
    <mergeCell ref="AW7:AX7"/>
    <mergeCell ref="AC8:AD8"/>
    <mergeCell ref="AE8:AF8"/>
    <mergeCell ref="AG8:AH8"/>
    <mergeCell ref="AI8:AJ8"/>
    <mergeCell ref="AK8:AL8"/>
    <mergeCell ref="AM8:AN8"/>
    <mergeCell ref="AC7:AD7"/>
    <mergeCell ref="AE7:AF7"/>
    <mergeCell ref="AU7:AV7"/>
    <mergeCell ref="AG7:AH7"/>
    <mergeCell ref="AS7:AT7"/>
    <mergeCell ref="AI7:AJ7"/>
    <mergeCell ref="AK7:AL7"/>
    <mergeCell ref="AM7:AN7"/>
  </mergeCells>
  <conditionalFormatting sqref="V2:Z12">
    <cfRule type="expression" priority="5" dxfId="54" stopIfTrue="1">
      <formula>IF($X2=MAX($X$2:$X$14),1,0)</formula>
    </cfRule>
  </conditionalFormatting>
  <conditionalFormatting sqref="M2:R27">
    <cfRule type="expression" priority="6" dxfId="54" stopIfTrue="1">
      <formula>IF($O2=MAX($O$2:$O$39),1,0)</formula>
    </cfRule>
  </conditionalFormatting>
  <conditionalFormatting sqref="AU2:AX5">
    <cfRule type="cellIs" priority="4" dxfId="53" operator="equal" stopIfTrue="1">
      <formula>""</formula>
    </cfRule>
  </conditionalFormatting>
  <conditionalFormatting sqref="AC2:AR7">
    <cfRule type="cellIs" priority="1" dxfId="50" operator="equal" stopIfTrue="1">
      <formula>$AU2</formula>
    </cfRule>
    <cfRule type="cellIs" priority="2" dxfId="50" operator="equal" stopIfTrue="1">
      <formula>$AS2</formula>
    </cfRule>
    <cfRule type="cellIs" priority="3" dxfId="50" operator="equal" stopIfTrue="1">
      <formula>$AW2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C1">
      <selection activeCell="C16" sqref="C16"/>
    </sheetView>
  </sheetViews>
  <sheetFormatPr defaultColWidth="9.140625" defaultRowHeight="12.75"/>
  <cols>
    <col min="1" max="1" width="10.00390625" style="0" hidden="1" customWidth="1"/>
    <col min="2" max="2" width="12.28125" style="0" hidden="1" customWidth="1"/>
    <col min="3" max="3" width="12.7109375" style="0" customWidth="1"/>
    <col min="4" max="4" width="23.57421875" style="1" bestFit="1" customWidth="1"/>
    <col min="5" max="20" width="6.28125" style="1" customWidth="1"/>
  </cols>
  <sheetData>
    <row r="2" spans="3:8" ht="12.75">
      <c r="C2" s="3"/>
      <c r="E2" s="198"/>
      <c r="F2" s="198"/>
      <c r="G2" s="198"/>
      <c r="H2" s="198"/>
    </row>
    <row r="3" spans="3:8" ht="12.75">
      <c r="C3" s="3"/>
      <c r="E3" s="199"/>
      <c r="F3" s="199"/>
      <c r="G3" s="199"/>
      <c r="H3" s="199"/>
    </row>
    <row r="4" spans="3:8" s="1" customFormat="1" ht="12.75">
      <c r="C4" s="3"/>
      <c r="E4" s="200"/>
      <c r="F4" s="200"/>
      <c r="G4" s="200"/>
      <c r="H4" s="200"/>
    </row>
    <row r="5" spans="3:8" ht="12.75">
      <c r="C5" s="3"/>
      <c r="E5" s="200"/>
      <c r="F5" s="200"/>
      <c r="G5" s="200"/>
      <c r="H5" s="200"/>
    </row>
    <row r="8" ht="13.5" thickBot="1"/>
    <row r="9" spans="3:20" s="2" customFormat="1" ht="27.75" customHeight="1" thickBot="1">
      <c r="C9" s="9" t="s">
        <v>18</v>
      </c>
      <c r="D9" s="10"/>
      <c r="E9" s="195" t="str">
        <f>'Bonus 2009'!AC1</f>
        <v>The Istanbul Connection</v>
      </c>
      <c r="F9" s="196"/>
      <c r="G9" s="195" t="str">
        <f>'Bonus 2009'!AE1</f>
        <v>CJ Racing</v>
      </c>
      <c r="H9" s="196"/>
      <c r="I9" s="195" t="str">
        <f>'Bonus 2009'!AG1</f>
        <v>The Pits</v>
      </c>
      <c r="J9" s="196"/>
      <c r="K9" s="195" t="str">
        <f>'Bonus 2009'!AI1</f>
        <v>Payntrix Racing</v>
      </c>
      <c r="L9" s="196"/>
      <c r="M9" s="195" t="str">
        <f>'Bonus 2009'!AK1</f>
        <v>Clock Watchers</v>
      </c>
      <c r="N9" s="196"/>
      <c r="O9" s="195" t="str">
        <f>'Bonus 2009'!AM1</f>
        <v>CoDWorTH</v>
      </c>
      <c r="P9" s="196"/>
      <c r="Q9" s="195" t="str">
        <f>'Bonus 2009'!AO1</f>
        <v>ARSS</v>
      </c>
      <c r="R9" s="196"/>
      <c r="S9" s="195" t="str">
        <f>'Bonus 2009'!AQ1</f>
        <v>HamsterTron</v>
      </c>
      <c r="T9" s="196"/>
    </row>
    <row r="10" spans="3:20" ht="13.5" thickBot="1">
      <c r="C10" s="32"/>
      <c r="D10" s="24"/>
      <c r="E10" s="33" t="s">
        <v>16</v>
      </c>
      <c r="F10" s="34" t="s">
        <v>17</v>
      </c>
      <c r="G10" s="35" t="s">
        <v>16</v>
      </c>
      <c r="H10" s="36" t="s">
        <v>17</v>
      </c>
      <c r="I10" s="33" t="s">
        <v>16</v>
      </c>
      <c r="J10" s="34" t="s">
        <v>17</v>
      </c>
      <c r="K10" s="35" t="s">
        <v>16</v>
      </c>
      <c r="L10" s="36" t="s">
        <v>17</v>
      </c>
      <c r="M10" s="33" t="s">
        <v>16</v>
      </c>
      <c r="N10" s="34" t="s">
        <v>17</v>
      </c>
      <c r="O10" s="33" t="s">
        <v>16</v>
      </c>
      <c r="P10" s="34" t="s">
        <v>17</v>
      </c>
      <c r="Q10" s="33" t="s">
        <v>16</v>
      </c>
      <c r="R10" s="34" t="s">
        <v>17</v>
      </c>
      <c r="S10" s="33" t="s">
        <v>16</v>
      </c>
      <c r="T10" s="34" t="s">
        <v>17</v>
      </c>
    </row>
    <row r="11" spans="1:20" ht="25.5" customHeight="1">
      <c r="A11">
        <v>10</v>
      </c>
      <c r="C11" s="37" t="s">
        <v>121</v>
      </c>
      <c r="D11" s="38" t="s">
        <v>70</v>
      </c>
      <c r="E11" s="92" t="str">
        <f>'Bonus 2009'!AC2</f>
        <v>Mas</v>
      </c>
      <c r="F11" s="93">
        <f aca="true" t="shared" si="0" ref="F11:F16">IF((IF($C11=E11,$A11,0))=0,"",IF($C11=E11,$A11,0))</f>
      </c>
      <c r="G11" s="92" t="str">
        <f>'Bonus 2009'!AE2</f>
        <v>Ham</v>
      </c>
      <c r="H11" s="93">
        <f aca="true" t="shared" si="1" ref="H11:H16">IF((IF($C11=G11,$A11,0))=0,"",IF($C11=G11,$A11,0))</f>
      </c>
      <c r="I11" s="92" t="str">
        <f>'Bonus 2009'!AG2</f>
        <v>Rai</v>
      </c>
      <c r="J11" s="93">
        <f aca="true" t="shared" si="2" ref="J11:J16">IF((IF($C11=I11,$A11,0))=0,"",IF($C11=I11,$A11,0))</f>
      </c>
      <c r="K11" s="92" t="str">
        <f>'Bonus 2009'!AI2</f>
        <v>Mas</v>
      </c>
      <c r="L11" s="93">
        <f aca="true" t="shared" si="3" ref="L11:L16">IF((IF($C11=K11,$A11,0))=0,"",IF($C11=K11,$A11,0))</f>
      </c>
      <c r="M11" s="92" t="str">
        <f>'Bonus 2009'!AK2</f>
        <v>Mas</v>
      </c>
      <c r="N11" s="93">
        <f aca="true" t="shared" si="4" ref="N11:N16">IF((IF($C11=M11,$A11,0))=0,"",IF($C11=M11,$A11,0))</f>
      </c>
      <c r="O11" s="92" t="str">
        <f>'Bonus 2009'!AM2</f>
        <v>Ham</v>
      </c>
      <c r="P11" s="93">
        <f aca="true" t="shared" si="5" ref="P11:P16">IF((IF($C11=O11,$A11,0))=0,"",IF($C11=O11,$A11,0))</f>
      </c>
      <c r="Q11" s="92" t="str">
        <f>'Bonus 2009'!AO2</f>
        <v>Rai</v>
      </c>
      <c r="R11" s="93">
        <f aca="true" t="shared" si="6" ref="R11:R16">IF((IF($C11=Q11,$A11,0))=0,"",IF($C11=Q11,$A11,0))</f>
      </c>
      <c r="S11" s="92" t="str">
        <f>'Bonus 2009'!AQ2</f>
        <v>Rai</v>
      </c>
      <c r="T11" s="93">
        <f aca="true" t="shared" si="7" ref="T11:T16">IF((IF($C11=S11,$A11,0))=0,"",IF($C11=S11,$A11,0))</f>
      </c>
    </row>
    <row r="12" spans="1:20" ht="25.5" customHeight="1">
      <c r="A12">
        <v>10</v>
      </c>
      <c r="C12" s="39" t="s">
        <v>143</v>
      </c>
      <c r="D12" s="40" t="s">
        <v>71</v>
      </c>
      <c r="E12" s="92" t="str">
        <f>'Bonus 2009'!AC3</f>
        <v>Fer</v>
      </c>
      <c r="F12" s="93">
        <f t="shared" si="0"/>
      </c>
      <c r="G12" s="92" t="str">
        <f>'Bonus 2009'!AE3</f>
        <v>Fer</v>
      </c>
      <c r="H12" s="93">
        <f t="shared" si="1"/>
      </c>
      <c r="I12" s="92" t="str">
        <f>'Bonus 2009'!AG3</f>
        <v>Fer</v>
      </c>
      <c r="J12" s="93">
        <f t="shared" si="2"/>
      </c>
      <c r="K12" s="92" t="str">
        <f>'Bonus 2009'!AI3</f>
        <v>Mcl</v>
      </c>
      <c r="L12" s="93">
        <f t="shared" si="3"/>
      </c>
      <c r="M12" s="92" t="str">
        <f>'Bonus 2009'!AK3</f>
        <v>Fer</v>
      </c>
      <c r="N12" s="93">
        <f t="shared" si="4"/>
      </c>
      <c r="O12" s="92" t="str">
        <f>'Bonus 2009'!AM3</f>
        <v>Mcl</v>
      </c>
      <c r="P12" s="93">
        <f t="shared" si="5"/>
      </c>
      <c r="Q12" s="92" t="str">
        <f>'Bonus 2009'!AO3</f>
        <v>Fer</v>
      </c>
      <c r="R12" s="93">
        <f t="shared" si="6"/>
      </c>
      <c r="S12" s="92" t="str">
        <f>'Bonus 2009'!AQ3</f>
        <v>Fer</v>
      </c>
      <c r="T12" s="93">
        <f t="shared" si="7"/>
      </c>
    </row>
    <row r="13" spans="1:20" ht="25.5" customHeight="1">
      <c r="A13">
        <v>10</v>
      </c>
      <c r="C13" s="39" t="s">
        <v>121</v>
      </c>
      <c r="D13" s="40" t="s">
        <v>72</v>
      </c>
      <c r="E13" s="92" t="str">
        <f>'Bonus 2009'!AC4</f>
        <v>But</v>
      </c>
      <c r="F13" s="93">
        <f t="shared" si="0"/>
        <v>10</v>
      </c>
      <c r="G13" s="92" t="str">
        <f>'Bonus 2009'!AE4</f>
        <v>Nak</v>
      </c>
      <c r="H13" s="93">
        <f t="shared" si="1"/>
      </c>
      <c r="I13" s="92" t="str">
        <f>'Bonus 2009'!AG4</f>
        <v>But</v>
      </c>
      <c r="J13" s="93">
        <f t="shared" si="2"/>
        <v>10</v>
      </c>
      <c r="K13" s="92" t="str">
        <f>'Bonus 2009'!AI4</f>
        <v>But</v>
      </c>
      <c r="L13" s="93">
        <f t="shared" si="3"/>
        <v>10</v>
      </c>
      <c r="M13" s="92" t="str">
        <f>'Bonus 2009'!AK4</f>
        <v>Vet</v>
      </c>
      <c r="N13" s="93">
        <f t="shared" si="4"/>
      </c>
      <c r="O13" s="92" t="str">
        <f>'Bonus 2009'!AM4</f>
        <v>But</v>
      </c>
      <c r="P13" s="93">
        <f t="shared" si="5"/>
        <v>10</v>
      </c>
      <c r="Q13" s="92" t="str">
        <f>'Bonus 2009'!AO4</f>
        <v>But</v>
      </c>
      <c r="R13" s="93">
        <f t="shared" si="6"/>
        <v>10</v>
      </c>
      <c r="S13" s="92" t="str">
        <f>'Bonus 2009'!AQ4</f>
        <v>But</v>
      </c>
      <c r="T13" s="93">
        <f t="shared" si="7"/>
        <v>10</v>
      </c>
    </row>
    <row r="14" spans="1:20" ht="25.5" customHeight="1">
      <c r="A14">
        <v>10</v>
      </c>
      <c r="C14" s="39" t="s">
        <v>125</v>
      </c>
      <c r="D14" s="40" t="s">
        <v>32</v>
      </c>
      <c r="E14" s="92" t="str">
        <f>'Bonus 2009'!AC5</f>
        <v>Brawn</v>
      </c>
      <c r="F14" s="93">
        <f t="shared" si="0"/>
        <v>10</v>
      </c>
      <c r="G14" s="92" t="str">
        <f>'Bonus 2009'!AE5</f>
        <v>Brawn</v>
      </c>
      <c r="H14" s="93">
        <f t="shared" si="1"/>
        <v>10</v>
      </c>
      <c r="I14" s="92" t="str">
        <f>'Bonus 2009'!AG5</f>
        <v>Brawn</v>
      </c>
      <c r="J14" s="93">
        <f t="shared" si="2"/>
        <v>10</v>
      </c>
      <c r="K14" s="92" t="str">
        <f>'Bonus 2009'!AI5</f>
        <v>Brawn</v>
      </c>
      <c r="L14" s="93">
        <f t="shared" si="3"/>
        <v>10</v>
      </c>
      <c r="M14" s="92" t="str">
        <f>'Bonus 2009'!AK5</f>
        <v>Toro Ros</v>
      </c>
      <c r="N14" s="93">
        <f t="shared" si="4"/>
      </c>
      <c r="O14" s="92" t="str">
        <f>'Bonus 2009'!AM5</f>
        <v>Brawn</v>
      </c>
      <c r="P14" s="93">
        <f t="shared" si="5"/>
        <v>10</v>
      </c>
      <c r="Q14" s="92" t="str">
        <f>'Bonus 2009'!AO5</f>
        <v>Brawn</v>
      </c>
      <c r="R14" s="93">
        <f t="shared" si="6"/>
        <v>10</v>
      </c>
      <c r="S14" s="92" t="str">
        <f>'Bonus 2009'!AQ5</f>
        <v>Brawn</v>
      </c>
      <c r="T14" s="93">
        <f t="shared" si="7"/>
        <v>10</v>
      </c>
    </row>
    <row r="15" spans="1:20" ht="25.5" customHeight="1">
      <c r="A15">
        <v>10</v>
      </c>
      <c r="C15" s="39" t="s">
        <v>160</v>
      </c>
      <c r="D15" s="40" t="s">
        <v>73</v>
      </c>
      <c r="E15" s="92" t="str">
        <f>'Bonus 2009'!AC6</f>
        <v>Mas</v>
      </c>
      <c r="F15" s="93">
        <f t="shared" si="0"/>
      </c>
      <c r="G15" s="92" t="str">
        <f>'Bonus 2009'!AE6</f>
        <v>Ham</v>
      </c>
      <c r="H15" s="93">
        <f t="shared" si="1"/>
      </c>
      <c r="I15" s="92" t="str">
        <f>'Bonus 2009'!AG6</f>
        <v>Rai</v>
      </c>
      <c r="J15" s="93">
        <f t="shared" si="2"/>
      </c>
      <c r="K15" s="92" t="str">
        <f>'Bonus 2009'!AI6</f>
        <v>Ham</v>
      </c>
      <c r="L15" s="93">
        <f t="shared" si="3"/>
      </c>
      <c r="M15" s="92" t="str">
        <f>'Bonus 2009'!AK6</f>
        <v>Ham</v>
      </c>
      <c r="N15" s="93">
        <f t="shared" si="4"/>
      </c>
      <c r="O15" s="92" t="str">
        <f>'Bonus 2009'!AM6</f>
        <v>Ham</v>
      </c>
      <c r="P15" s="93">
        <f t="shared" si="5"/>
      </c>
      <c r="Q15" s="92" t="str">
        <f>'Bonus 2009'!AO6</f>
        <v>Rai</v>
      </c>
      <c r="R15" s="93">
        <f t="shared" si="6"/>
      </c>
      <c r="S15" s="92" t="str">
        <f>'Bonus 2009'!AQ6</f>
        <v>But</v>
      </c>
      <c r="T15" s="93">
        <f t="shared" si="7"/>
      </c>
    </row>
    <row r="16" spans="1:20" ht="25.5" customHeight="1" thickBot="1">
      <c r="A16">
        <v>10</v>
      </c>
      <c r="C16" s="41"/>
      <c r="D16" s="42" t="s">
        <v>74</v>
      </c>
      <c r="E16" s="92" t="str">
        <f>'Bonus 2009'!AC7</f>
        <v>Mas</v>
      </c>
      <c r="F16" s="94">
        <f t="shared" si="0"/>
      </c>
      <c r="G16" s="92" t="str">
        <f>'Bonus 2009'!AE7</f>
        <v>Ham</v>
      </c>
      <c r="H16" s="94">
        <f t="shared" si="1"/>
      </c>
      <c r="I16" s="92" t="str">
        <f>'Bonus 2009'!AG7</f>
        <v>Rai</v>
      </c>
      <c r="J16" s="94">
        <f t="shared" si="2"/>
      </c>
      <c r="K16" s="92" t="str">
        <f>'Bonus 2009'!AI7</f>
        <v>Mas</v>
      </c>
      <c r="L16" s="94">
        <f t="shared" si="3"/>
      </c>
      <c r="M16" s="92" t="str">
        <f>'Bonus 2009'!AK7</f>
        <v>Mas</v>
      </c>
      <c r="N16" s="94">
        <f t="shared" si="4"/>
      </c>
      <c r="O16" s="92" t="str">
        <f>'Bonus 2009'!AM7</f>
        <v>Ham</v>
      </c>
      <c r="P16" s="94">
        <f t="shared" si="5"/>
      </c>
      <c r="Q16" s="92" t="str">
        <f>'Bonus 2009'!AO7</f>
        <v>Rai</v>
      </c>
      <c r="R16" s="94">
        <f t="shared" si="6"/>
      </c>
      <c r="S16" s="92" t="str">
        <f>'Bonus 2009'!AQ7</f>
        <v>Rai</v>
      </c>
      <c r="T16" s="94">
        <f t="shared" si="7"/>
      </c>
    </row>
    <row r="17" spans="3:20" ht="12.75" hidden="1">
      <c r="C17" s="28"/>
      <c r="D17" s="11"/>
      <c r="E17" s="30"/>
      <c r="F17" s="12"/>
      <c r="G17" s="30"/>
      <c r="H17" s="12"/>
      <c r="I17" s="30"/>
      <c r="J17" s="12"/>
      <c r="K17" s="30"/>
      <c r="L17" s="12"/>
      <c r="M17" s="30"/>
      <c r="N17" s="12"/>
      <c r="O17" s="30"/>
      <c r="P17" s="12"/>
      <c r="Q17" s="30"/>
      <c r="R17" s="12"/>
      <c r="S17" s="30"/>
      <c r="T17" s="12"/>
    </row>
    <row r="18" spans="3:20" ht="12.75" hidden="1">
      <c r="C18" s="28"/>
      <c r="D18" s="11"/>
      <c r="E18" s="30"/>
      <c r="F18" s="12"/>
      <c r="G18" s="30"/>
      <c r="H18" s="12"/>
      <c r="I18" s="30"/>
      <c r="J18" s="12"/>
      <c r="K18" s="30"/>
      <c r="L18" s="12"/>
      <c r="M18" s="30"/>
      <c r="N18" s="12"/>
      <c r="O18" s="30"/>
      <c r="P18" s="12"/>
      <c r="Q18" s="30"/>
      <c r="R18" s="12"/>
      <c r="S18" s="30"/>
      <c r="T18" s="12"/>
    </row>
    <row r="19" spans="3:20" ht="12.75" hidden="1">
      <c r="C19" s="13"/>
      <c r="D19" s="11"/>
      <c r="E19" s="5"/>
      <c r="F19" s="12"/>
      <c r="G19" s="5"/>
      <c r="H19" s="12"/>
      <c r="I19" s="5"/>
      <c r="J19" s="12"/>
      <c r="K19" s="5"/>
      <c r="L19" s="12"/>
      <c r="M19" s="5"/>
      <c r="N19" s="12"/>
      <c r="O19" s="5"/>
      <c r="P19" s="12"/>
      <c r="Q19" s="5"/>
      <c r="R19" s="12"/>
      <c r="S19" s="5"/>
      <c r="T19" s="12"/>
    </row>
    <row r="20" spans="3:20" ht="12.75" hidden="1">
      <c r="C20" s="28"/>
      <c r="D20" s="11"/>
      <c r="E20" s="30"/>
      <c r="F20" s="12"/>
      <c r="G20" s="30"/>
      <c r="H20" s="12"/>
      <c r="I20" s="30"/>
      <c r="J20" s="12"/>
      <c r="K20" s="30"/>
      <c r="L20" s="12"/>
      <c r="M20" s="30"/>
      <c r="N20" s="12"/>
      <c r="O20" s="30"/>
      <c r="P20" s="12"/>
      <c r="Q20" s="30"/>
      <c r="R20" s="12"/>
      <c r="S20" s="30"/>
      <c r="T20" s="12"/>
    </row>
    <row r="21" spans="3:20" ht="12.75" hidden="1">
      <c r="C21" s="13"/>
      <c r="D21" s="11"/>
      <c r="E21" s="5"/>
      <c r="F21" s="12"/>
      <c r="G21" s="5"/>
      <c r="H21" s="12"/>
      <c r="I21" s="5"/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/>
    </row>
    <row r="22" spans="3:20" ht="13.5" hidden="1" thickBot="1">
      <c r="C22" s="29"/>
      <c r="D22" s="11"/>
      <c r="E22" s="31"/>
      <c r="F22" s="14"/>
      <c r="G22" s="31"/>
      <c r="H22" s="14"/>
      <c r="I22" s="31"/>
      <c r="J22" s="14"/>
      <c r="K22" s="31"/>
      <c r="L22" s="14"/>
      <c r="M22" s="31"/>
      <c r="N22" s="14"/>
      <c r="O22" s="31"/>
      <c r="P22" s="14"/>
      <c r="Q22" s="31"/>
      <c r="R22" s="14"/>
      <c r="S22" s="31"/>
      <c r="T22" s="14"/>
    </row>
    <row r="23" spans="3:20" ht="12.75" hidden="1"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ht="12.75" hidden="1"/>
    <row r="25" spans="3:4" ht="13.5" thickBot="1">
      <c r="C25" s="15"/>
      <c r="D25"/>
    </row>
    <row r="26" ht="13.5" hidden="1" thickBot="1"/>
    <row r="27" ht="13.5" hidden="1" thickBot="1">
      <c r="D27"/>
    </row>
    <row r="28" ht="13.5" hidden="1" thickBot="1">
      <c r="D28"/>
    </row>
    <row r="29" ht="13.5" hidden="1" thickBot="1">
      <c r="D29"/>
    </row>
    <row r="30" ht="13.5" hidden="1" thickBot="1">
      <c r="D30"/>
    </row>
    <row r="31" ht="13.5" hidden="1" thickBot="1">
      <c r="D31"/>
    </row>
    <row r="32" ht="13.5" hidden="1" thickBot="1">
      <c r="D32"/>
    </row>
    <row r="33" ht="13.5" hidden="1" thickBot="1">
      <c r="D33"/>
    </row>
    <row r="34" ht="13.5" hidden="1" thickBot="1">
      <c r="D34"/>
    </row>
    <row r="35" ht="13.5" customHeight="1" hidden="1" thickBot="1">
      <c r="D35"/>
    </row>
    <row r="36" spans="3:20" ht="13.5" thickBot="1">
      <c r="C36" s="7">
        <f>IF(COUNTIF(C11:C16,"")&gt;2,0,1)</f>
        <v>1</v>
      </c>
      <c r="D36" s="8" t="s">
        <v>14</v>
      </c>
      <c r="E36" s="8"/>
      <c r="F36" s="25">
        <f>IF(SUM(F11:F22)=0,0,SUM(F11:F22))</f>
        <v>20</v>
      </c>
      <c r="G36" s="8"/>
      <c r="H36" s="25">
        <f>IF(SUM(H11:H22)=0,0,SUM(H11:H22))</f>
        <v>10</v>
      </c>
      <c r="I36" s="8"/>
      <c r="J36" s="25">
        <f>IF(SUM(J11:J22)=0,0,SUM(J11:J22))</f>
        <v>20</v>
      </c>
      <c r="K36" s="8"/>
      <c r="L36" s="25">
        <f>IF(SUM(L11:L22)=0,0,SUM(L11:L22))</f>
        <v>20</v>
      </c>
      <c r="M36" s="8"/>
      <c r="N36" s="25">
        <f>IF(SUM(N11:N22)=0,0,SUM(N11:N22))</f>
        <v>0</v>
      </c>
      <c r="O36" s="8"/>
      <c r="P36" s="25">
        <f>IF(SUM(P11:P22)=0,0,SUM(P11:P22))</f>
        <v>20</v>
      </c>
      <c r="Q36" s="8"/>
      <c r="R36" s="25">
        <f>IF(SUM(R11:R22)=0,0,SUM(R11:R22))</f>
        <v>20</v>
      </c>
      <c r="S36" s="8"/>
      <c r="T36" s="25">
        <f>IF(SUM(T11:T22)=0,0,SUM(T11:T22))</f>
        <v>20</v>
      </c>
    </row>
    <row r="37" ht="12.75">
      <c r="D37"/>
    </row>
    <row r="44" spans="11:20" ht="12.75">
      <c r="K44" s="197"/>
      <c r="L44" s="197"/>
      <c r="M44" s="197"/>
      <c r="N44" s="197"/>
      <c r="O44" s="197"/>
      <c r="P44" s="197"/>
      <c r="Q44" s="197"/>
      <c r="R44" s="197"/>
      <c r="S44" s="197"/>
      <c r="T44" s="197"/>
    </row>
    <row r="45" spans="11:20" ht="12.75">
      <c r="K45" s="197"/>
      <c r="L45" s="197"/>
      <c r="M45" s="197"/>
      <c r="N45" s="197"/>
      <c r="O45" s="197"/>
      <c r="P45" s="197"/>
      <c r="Q45" s="197"/>
      <c r="R45" s="197"/>
      <c r="S45" s="197"/>
      <c r="T45" s="197"/>
    </row>
    <row r="46" spans="11:20" ht="12.75">
      <c r="K46" s="197"/>
      <c r="L46" s="197"/>
      <c r="M46" s="197"/>
      <c r="N46" s="197"/>
      <c r="O46" s="197"/>
      <c r="P46" s="197"/>
      <c r="Q46" s="197"/>
      <c r="R46" s="197"/>
      <c r="S46" s="197"/>
      <c r="T46" s="197"/>
    </row>
    <row r="47" spans="11:20" ht="12.75">
      <c r="K47" s="197"/>
      <c r="L47" s="197"/>
      <c r="M47" s="197"/>
      <c r="N47" s="197"/>
      <c r="O47" s="197"/>
      <c r="P47" s="197"/>
      <c r="Q47" s="197"/>
      <c r="R47" s="197"/>
      <c r="S47" s="197"/>
      <c r="T47" s="197"/>
    </row>
  </sheetData>
  <sheetProtection selectLockedCells="1"/>
  <mergeCells count="16">
    <mergeCell ref="I9:J9"/>
    <mergeCell ref="K9:L9"/>
    <mergeCell ref="E2:H2"/>
    <mergeCell ref="E3:H3"/>
    <mergeCell ref="E4:H4"/>
    <mergeCell ref="E5:H5"/>
    <mergeCell ref="E9:F9"/>
    <mergeCell ref="G9:H9"/>
    <mergeCell ref="K45:T45"/>
    <mergeCell ref="K46:T46"/>
    <mergeCell ref="K47:T47"/>
    <mergeCell ref="K44:T44"/>
    <mergeCell ref="S9:T9"/>
    <mergeCell ref="Q9:R9"/>
    <mergeCell ref="O9:P9"/>
    <mergeCell ref="M9:N9"/>
  </mergeCells>
  <conditionalFormatting sqref="E11:E16 G11:G16 I11:I16 K11:K16 M11:M16 O11:O16 Q11:Q16 S11:S16">
    <cfRule type="expression" priority="1" dxfId="0" stopIfTrue="1">
      <formula>IF(F11="",0,1)</formula>
    </cfRule>
  </conditionalFormatting>
  <conditionalFormatting sqref="F11:F16 H11:H16 J11:J16 L11:L16 N11:N16 P11:P16 R11:R16 T11:T16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C7">
      <selection activeCell="C9" sqref="C9"/>
    </sheetView>
  </sheetViews>
  <sheetFormatPr defaultColWidth="9.140625" defaultRowHeight="12.75"/>
  <cols>
    <col min="1" max="1" width="6.00390625" style="0" hidden="1" customWidth="1"/>
    <col min="2" max="2" width="8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119" t="s">
        <v>18</v>
      </c>
      <c r="D9" s="120"/>
      <c r="E9" s="205" t="str">
        <f>'Default Prediction'!E9:F9</f>
        <v>The Istanbul Connection</v>
      </c>
      <c r="F9" s="206"/>
      <c r="G9" s="205" t="str">
        <f>'Default Prediction'!G9:H9</f>
        <v>CJ Racing</v>
      </c>
      <c r="H9" s="206"/>
      <c r="I9" s="205" t="str">
        <f>'Default Prediction'!I9:J9</f>
        <v>The Pits</v>
      </c>
      <c r="J9" s="206"/>
      <c r="K9" s="205" t="str">
        <f>'Default Prediction'!K9:L9</f>
        <v>Payntrix Racing</v>
      </c>
      <c r="L9" s="206"/>
      <c r="M9" s="205" t="str">
        <f>'Default Prediction'!M9:N9</f>
        <v>Clock Watchers</v>
      </c>
      <c r="N9" s="206"/>
      <c r="O9" s="205" t="str">
        <f>'Default Prediction'!O9:P9</f>
        <v>CoDWorTH</v>
      </c>
      <c r="P9" s="206"/>
      <c r="Q9" s="205" t="str">
        <f>'Default Prediction'!Q9:R9</f>
        <v>ARSS</v>
      </c>
      <c r="R9" s="206"/>
      <c r="S9" s="205" t="str">
        <f>'Default Prediction'!S9:T9</f>
        <v>HamsterTron</v>
      </c>
      <c r="T9" s="206"/>
    </row>
    <row r="10" spans="3:20" ht="12.75" customHeight="1">
      <c r="C10" s="121"/>
      <c r="D10" s="121"/>
      <c r="E10" s="122" t="s">
        <v>16</v>
      </c>
      <c r="F10" s="123" t="s">
        <v>17</v>
      </c>
      <c r="G10" s="122" t="s">
        <v>16</v>
      </c>
      <c r="H10" s="123" t="s">
        <v>17</v>
      </c>
      <c r="I10" s="122" t="s">
        <v>16</v>
      </c>
      <c r="J10" s="123" t="s">
        <v>17</v>
      </c>
      <c r="K10" s="122" t="s">
        <v>16</v>
      </c>
      <c r="L10" s="123" t="s">
        <v>17</v>
      </c>
      <c r="M10" s="122" t="s">
        <v>16</v>
      </c>
      <c r="N10" s="123" t="s">
        <v>17</v>
      </c>
      <c r="O10" s="122" t="s">
        <v>16</v>
      </c>
      <c r="P10" s="123" t="s">
        <v>17</v>
      </c>
      <c r="Q10" s="122" t="s">
        <v>16</v>
      </c>
      <c r="R10" s="123" t="s">
        <v>17</v>
      </c>
      <c r="S10" s="122" t="s">
        <v>16</v>
      </c>
      <c r="T10" s="123" t="s">
        <v>17</v>
      </c>
    </row>
    <row r="11" spans="1:20" ht="12.75" customHeight="1">
      <c r="A11">
        <v>1</v>
      </c>
      <c r="B11">
        <f>Points!A1</f>
        <v>10</v>
      </c>
      <c r="C11" s="124" t="s">
        <v>129</v>
      </c>
      <c r="D11" s="125" t="str">
        <f>A11&amp;" ("&amp;B11&amp;")"</f>
        <v>1 (10)</v>
      </c>
      <c r="E11" s="126" t="s">
        <v>122</v>
      </c>
      <c r="F11" s="127">
        <f>IF((IF($C11=E11,$B11,0))=0,"",IF($C11=E11,$B11,0))</f>
      </c>
      <c r="G11" s="126" t="str">
        <f>'Default Prediction'!G11</f>
        <v>Ham</v>
      </c>
      <c r="H11" s="127">
        <f aca="true" t="shared" si="0" ref="H11:H18">IF((IF($C11=G11,$B11,0))=0,"",IF($C11=G11,$B11,0))</f>
      </c>
      <c r="I11" s="126" t="s">
        <v>116</v>
      </c>
      <c r="J11" s="127">
        <f aca="true" t="shared" si="1" ref="J11:J18">IF((IF($C11=I11,$B11,0))=0,"",IF($C11=I11,$B11,0))</f>
      </c>
      <c r="K11" s="126" t="s">
        <v>116</v>
      </c>
      <c r="L11" s="127">
        <f aca="true" t="shared" si="2" ref="L11:L18">IF((IF($C11=K11,$B11,0))=0,"",IF($C11=K11,$B11,0))</f>
      </c>
      <c r="M11" s="126" t="s">
        <v>120</v>
      </c>
      <c r="N11" s="127">
        <f aca="true" t="shared" si="3" ref="N11:P18">IF((IF($C11=M11,$B11,0))=0,"",IF($C11=M11,$B11,0))</f>
      </c>
      <c r="O11" s="126" t="s">
        <v>116</v>
      </c>
      <c r="P11" s="127">
        <f t="shared" si="3"/>
      </c>
      <c r="Q11" s="126" t="s">
        <v>117</v>
      </c>
      <c r="R11" s="127">
        <f aca="true" t="shared" si="4" ref="R11:T18">IF((IF($C11=Q11,$B11,0))=0,"",IF($C11=Q11,$B11,0))</f>
      </c>
      <c r="S11" s="126" t="s">
        <v>116</v>
      </c>
      <c r="T11" s="127">
        <f t="shared" si="4"/>
      </c>
    </row>
    <row r="12" spans="1:20" ht="12.75" customHeight="1">
      <c r="A12">
        <v>2</v>
      </c>
      <c r="B12">
        <f>Points!A2</f>
        <v>8</v>
      </c>
      <c r="C12" s="124" t="s">
        <v>121</v>
      </c>
      <c r="D12" s="125" t="str">
        <f aca="true" t="shared" si="5" ref="D12:D32">A12&amp;" ("&amp;B12&amp;")"</f>
        <v>2 (8)</v>
      </c>
      <c r="E12" s="126" t="s">
        <v>117</v>
      </c>
      <c r="F12" s="127">
        <f aca="true" t="shared" si="6" ref="F12:F18">IF((IF($C12=E12,$B12,0))=0,"",IF($C12=E12,$B12,0))</f>
      </c>
      <c r="G12" s="126" t="str">
        <f>'Default Prediction'!G12</f>
        <v>Mas</v>
      </c>
      <c r="H12" s="127">
        <f t="shared" si="0"/>
      </c>
      <c r="I12" s="126" t="s">
        <v>120</v>
      </c>
      <c r="J12" s="127">
        <f t="shared" si="1"/>
      </c>
      <c r="K12" s="126" t="s">
        <v>122</v>
      </c>
      <c r="L12" s="127">
        <f t="shared" si="2"/>
      </c>
      <c r="M12" s="126" t="s">
        <v>122</v>
      </c>
      <c r="N12" s="127">
        <f t="shared" si="3"/>
      </c>
      <c r="O12" s="126" t="s">
        <v>120</v>
      </c>
      <c r="P12" s="127">
        <f t="shared" si="3"/>
      </c>
      <c r="Q12" s="126" t="s">
        <v>116</v>
      </c>
      <c r="R12" s="127">
        <f t="shared" si="4"/>
      </c>
      <c r="S12" s="126" t="s">
        <v>117</v>
      </c>
      <c r="T12" s="127">
        <f t="shared" si="4"/>
      </c>
    </row>
    <row r="13" spans="1:20" ht="12.75" customHeight="1">
      <c r="A13">
        <v>3</v>
      </c>
      <c r="B13">
        <f>Points!A3</f>
        <v>6</v>
      </c>
      <c r="C13" s="124" t="s">
        <v>117</v>
      </c>
      <c r="D13" s="125" t="str">
        <f t="shared" si="5"/>
        <v>3 (6)</v>
      </c>
      <c r="E13" s="126" t="s">
        <v>116</v>
      </c>
      <c r="F13" s="127">
        <f t="shared" si="6"/>
      </c>
      <c r="G13" s="126" t="str">
        <f>'Default Prediction'!G13</f>
        <v>Rai</v>
      </c>
      <c r="H13" s="127">
        <f t="shared" si="0"/>
        <v>6</v>
      </c>
      <c r="I13" s="126" t="s">
        <v>122</v>
      </c>
      <c r="J13" s="127">
        <f t="shared" si="1"/>
      </c>
      <c r="K13" s="126" t="s">
        <v>161</v>
      </c>
      <c r="L13" s="127">
        <f t="shared" si="2"/>
      </c>
      <c r="M13" s="126" t="s">
        <v>116</v>
      </c>
      <c r="N13" s="127">
        <f t="shared" si="3"/>
      </c>
      <c r="O13" s="126" t="s">
        <v>122</v>
      </c>
      <c r="P13" s="127">
        <f t="shared" si="3"/>
      </c>
      <c r="Q13" s="126" t="s">
        <v>132</v>
      </c>
      <c r="R13" s="127">
        <f t="shared" si="4"/>
      </c>
      <c r="S13" s="126" t="s">
        <v>132</v>
      </c>
      <c r="T13" s="127">
        <f t="shared" si="4"/>
      </c>
    </row>
    <row r="14" spans="1:20" ht="12.75" customHeight="1">
      <c r="A14">
        <v>4</v>
      </c>
      <c r="B14">
        <f>Points!A4</f>
        <v>5</v>
      </c>
      <c r="C14" s="124" t="s">
        <v>161</v>
      </c>
      <c r="D14" s="125" t="str">
        <f t="shared" si="5"/>
        <v>4 (5)</v>
      </c>
      <c r="E14" s="126" t="s">
        <v>161</v>
      </c>
      <c r="F14" s="127">
        <f t="shared" si="6"/>
        <v>5</v>
      </c>
      <c r="G14" s="126" t="str">
        <f>'Default Prediction'!G14</f>
        <v>Kub</v>
      </c>
      <c r="H14" s="127">
        <f t="shared" si="0"/>
      </c>
      <c r="I14" s="126" t="s">
        <v>117</v>
      </c>
      <c r="J14" s="127">
        <f t="shared" si="1"/>
      </c>
      <c r="K14" s="126" t="s">
        <v>120</v>
      </c>
      <c r="L14" s="127">
        <f t="shared" si="2"/>
      </c>
      <c r="M14" s="126" t="s">
        <v>130</v>
      </c>
      <c r="N14" s="127">
        <f t="shared" si="3"/>
      </c>
      <c r="O14" s="126" t="s">
        <v>132</v>
      </c>
      <c r="P14" s="127">
        <f t="shared" si="3"/>
      </c>
      <c r="Q14" s="126" t="s">
        <v>121</v>
      </c>
      <c r="R14" s="127">
        <f t="shared" si="4"/>
      </c>
      <c r="S14" s="126" t="s">
        <v>134</v>
      </c>
      <c r="T14" s="127">
        <f t="shared" si="4"/>
      </c>
    </row>
    <row r="15" spans="1:20" ht="12.75" customHeight="1">
      <c r="A15">
        <v>5</v>
      </c>
      <c r="B15">
        <f>Points!A5</f>
        <v>4</v>
      </c>
      <c r="C15" s="124" t="s">
        <v>122</v>
      </c>
      <c r="D15" s="125" t="str">
        <f t="shared" si="5"/>
        <v>5 (4)</v>
      </c>
      <c r="E15" s="126" t="s">
        <v>120</v>
      </c>
      <c r="F15" s="127">
        <f t="shared" si="6"/>
      </c>
      <c r="G15" s="126" t="str">
        <f>'Default Prediction'!G15</f>
        <v>Alo</v>
      </c>
      <c r="H15" s="127">
        <f t="shared" si="0"/>
        <v>4</v>
      </c>
      <c r="I15" s="126" t="s">
        <v>130</v>
      </c>
      <c r="J15" s="127">
        <f t="shared" si="1"/>
      </c>
      <c r="K15" s="126" t="s">
        <v>117</v>
      </c>
      <c r="L15" s="127">
        <f t="shared" si="2"/>
      </c>
      <c r="M15" s="126" t="s">
        <v>117</v>
      </c>
      <c r="N15" s="127">
        <f t="shared" si="3"/>
      </c>
      <c r="O15" s="126" t="s">
        <v>117</v>
      </c>
      <c r="P15" s="127">
        <f t="shared" si="3"/>
      </c>
      <c r="Q15" s="126" t="s">
        <v>134</v>
      </c>
      <c r="R15" s="127">
        <f t="shared" si="4"/>
      </c>
      <c r="S15" s="126" t="s">
        <v>121</v>
      </c>
      <c r="T15" s="127">
        <f t="shared" si="4"/>
      </c>
    </row>
    <row r="16" spans="1:20" ht="12.75" customHeight="1">
      <c r="A16">
        <v>6</v>
      </c>
      <c r="B16">
        <f>Points!A6</f>
        <v>3</v>
      </c>
      <c r="C16" s="124" t="s">
        <v>120</v>
      </c>
      <c r="D16" s="125" t="str">
        <f t="shared" si="5"/>
        <v>6 (3)</v>
      </c>
      <c r="E16" s="126" t="s">
        <v>130</v>
      </c>
      <c r="F16" s="127">
        <f t="shared" si="6"/>
      </c>
      <c r="G16" s="126" t="str">
        <f>'Default Prediction'!G16</f>
        <v>But</v>
      </c>
      <c r="H16" s="127">
        <f t="shared" si="0"/>
      </c>
      <c r="I16" s="126" t="s">
        <v>159</v>
      </c>
      <c r="J16" s="127">
        <f t="shared" si="1"/>
      </c>
      <c r="K16" s="126" t="s">
        <v>156</v>
      </c>
      <c r="L16" s="127">
        <f t="shared" si="2"/>
      </c>
      <c r="M16" s="126" t="s">
        <v>161</v>
      </c>
      <c r="N16" s="127">
        <f t="shared" si="3"/>
      </c>
      <c r="O16" s="126" t="s">
        <v>161</v>
      </c>
      <c r="P16" s="127">
        <f t="shared" si="3"/>
      </c>
      <c r="Q16" s="126" t="s">
        <v>161</v>
      </c>
      <c r="R16" s="127">
        <f t="shared" si="4"/>
      </c>
      <c r="S16" s="126" t="s">
        <v>161</v>
      </c>
      <c r="T16" s="127">
        <f t="shared" si="4"/>
      </c>
    </row>
    <row r="17" spans="1:20" ht="12.75" customHeight="1">
      <c r="A17">
        <v>7</v>
      </c>
      <c r="B17">
        <f>Points!A7</f>
        <v>2</v>
      </c>
      <c r="C17" s="124" t="s">
        <v>130</v>
      </c>
      <c r="D17" s="125" t="str">
        <f t="shared" si="5"/>
        <v>7 (2)</v>
      </c>
      <c r="E17" s="126" t="s">
        <v>156</v>
      </c>
      <c r="F17" s="127">
        <f t="shared" si="6"/>
      </c>
      <c r="G17" s="126" t="str">
        <f>'Default Prediction'!G17</f>
        <v>Ros</v>
      </c>
      <c r="H17" s="127">
        <f t="shared" si="0"/>
      </c>
      <c r="I17" s="126" t="s">
        <v>161</v>
      </c>
      <c r="J17" s="127">
        <f t="shared" si="1"/>
      </c>
      <c r="K17" s="126" t="s">
        <v>129</v>
      </c>
      <c r="L17" s="127">
        <f t="shared" si="2"/>
      </c>
      <c r="M17" s="126" t="s">
        <v>118</v>
      </c>
      <c r="N17" s="127">
        <f t="shared" si="3"/>
      </c>
      <c r="O17" s="126" t="s">
        <v>118</v>
      </c>
      <c r="P17" s="127">
        <f t="shared" si="3"/>
      </c>
      <c r="Q17" s="126" t="s">
        <v>122</v>
      </c>
      <c r="R17" s="127">
        <f t="shared" si="4"/>
      </c>
      <c r="S17" s="126" t="s">
        <v>122</v>
      </c>
      <c r="T17" s="127">
        <f t="shared" si="4"/>
      </c>
    </row>
    <row r="18" spans="1:20" ht="12.75" customHeight="1">
      <c r="A18">
        <v>8</v>
      </c>
      <c r="B18">
        <f>Points!A8</f>
        <v>1</v>
      </c>
      <c r="C18" s="124" t="s">
        <v>132</v>
      </c>
      <c r="D18" s="125" t="str">
        <f t="shared" si="5"/>
        <v>8 (1)</v>
      </c>
      <c r="E18" s="126" t="s">
        <v>121</v>
      </c>
      <c r="F18" s="127">
        <f t="shared" si="6"/>
      </c>
      <c r="G18" s="126" t="str">
        <f>'Default Prediction'!G18</f>
        <v>Nak</v>
      </c>
      <c r="H18" s="127">
        <f t="shared" si="0"/>
      </c>
      <c r="I18" s="126" t="s">
        <v>129</v>
      </c>
      <c r="J18" s="127">
        <f t="shared" si="1"/>
      </c>
      <c r="K18" s="126" t="s">
        <v>162</v>
      </c>
      <c r="L18" s="127">
        <f t="shared" si="2"/>
      </c>
      <c r="M18" s="126" t="s">
        <v>156</v>
      </c>
      <c r="N18" s="127">
        <f t="shared" si="3"/>
      </c>
      <c r="O18" s="126" t="s">
        <v>130</v>
      </c>
      <c r="P18" s="127">
        <f t="shared" si="3"/>
      </c>
      <c r="Q18" s="126" t="s">
        <v>128</v>
      </c>
      <c r="R18" s="127">
        <f t="shared" si="4"/>
      </c>
      <c r="S18" s="126" t="s">
        <v>120</v>
      </c>
      <c r="T18" s="127">
        <f t="shared" si="4"/>
      </c>
    </row>
    <row r="19" spans="3:20" ht="12.75" customHeight="1">
      <c r="C19" s="125"/>
      <c r="D19" s="125"/>
      <c r="E19" s="126"/>
      <c r="F19" s="127"/>
      <c r="G19" s="126"/>
      <c r="H19" s="127"/>
      <c r="I19" s="126"/>
      <c r="J19" s="127"/>
      <c r="K19" s="126"/>
      <c r="L19" s="127"/>
      <c r="M19" s="126"/>
      <c r="N19" s="127"/>
      <c r="O19" s="126"/>
      <c r="P19" s="127"/>
      <c r="Q19" s="126"/>
      <c r="R19" s="127"/>
      <c r="S19" s="126"/>
      <c r="T19" s="127"/>
    </row>
    <row r="20" spans="1:20" ht="12.75" customHeight="1">
      <c r="A20" t="s">
        <v>78</v>
      </c>
      <c r="B20">
        <f>Points!A10</f>
        <v>10</v>
      </c>
      <c r="C20" s="124" t="s">
        <v>116</v>
      </c>
      <c r="D20" s="125" t="str">
        <f t="shared" si="5"/>
        <v>Pole (10)</v>
      </c>
      <c r="E20" s="126" t="s">
        <v>122</v>
      </c>
      <c r="F20" s="127">
        <f>IF((IF($C20=E20,$B20,0))=0,"",IF($C20=E20,$B20,0))</f>
      </c>
      <c r="G20" s="126" t="str">
        <f>'Default Prediction'!G20</f>
        <v>Mas</v>
      </c>
      <c r="H20" s="127">
        <f>IF((IF($C20=G20,$B20,0))=0,"",IF($C20=G20,$B20,0))</f>
      </c>
      <c r="I20" s="126" t="s">
        <v>116</v>
      </c>
      <c r="J20" s="127">
        <f>IF((IF($C20=I20,$B20,0))=0,"",IF($C20=I20,$B20,0))</f>
        <v>10</v>
      </c>
      <c r="K20" s="126" t="s">
        <v>116</v>
      </c>
      <c r="L20" s="127">
        <f>IF((IF($C20=K20,$B20,0))=0,"",IF($C20=K20,$B20,0))</f>
        <v>10</v>
      </c>
      <c r="M20" s="126" t="s">
        <v>120</v>
      </c>
      <c r="N20" s="127">
        <f>IF((IF($C20=M20,$B20,0))=0,"",IF($C20=M20,$B20,0))</f>
      </c>
      <c r="O20" s="126" t="s">
        <v>116</v>
      </c>
      <c r="P20" s="127">
        <f>IF((IF($C20=O20,$B20,0))=0,"",IF($C20=O20,$B20,0))</f>
        <v>10</v>
      </c>
      <c r="Q20" s="126" t="s">
        <v>116</v>
      </c>
      <c r="R20" s="127">
        <f>IF((IF($C20=Q20,$B20,0))=0,"",IF($C20=Q20,$B20,0))</f>
        <v>10</v>
      </c>
      <c r="S20" s="126" t="s">
        <v>116</v>
      </c>
      <c r="T20" s="127">
        <f>IF((IF($C20=S20,$B20,0))=0,"",IF($C20=S20,$B20,0))</f>
        <v>10</v>
      </c>
    </row>
    <row r="21" spans="3:20" ht="12.75" customHeight="1">
      <c r="C21" s="125"/>
      <c r="D21" s="125"/>
      <c r="E21" s="126"/>
      <c r="F21" s="127"/>
      <c r="G21" s="126"/>
      <c r="H21" s="127"/>
      <c r="I21" s="126"/>
      <c r="J21" s="127"/>
      <c r="K21" s="126"/>
      <c r="L21" s="127"/>
      <c r="M21" s="126"/>
      <c r="N21" s="127"/>
      <c r="O21" s="126"/>
      <c r="P21" s="127"/>
      <c r="Q21" s="126"/>
      <c r="R21" s="127"/>
      <c r="S21" s="126"/>
      <c r="T21" s="127"/>
    </row>
    <row r="22" spans="1:20" ht="12.75" customHeight="1">
      <c r="A22" t="s">
        <v>79</v>
      </c>
      <c r="B22">
        <f>Points!A12</f>
        <v>10</v>
      </c>
      <c r="C22" s="124" t="s">
        <v>161</v>
      </c>
      <c r="D22" s="125" t="str">
        <f t="shared" si="5"/>
        <v>Lap (10)</v>
      </c>
      <c r="E22" s="126" t="s">
        <v>122</v>
      </c>
      <c r="F22" s="127">
        <f>IF((IF($C22=E22,$B22,0))=0,"",IF($C22=E22,$B22,0))</f>
      </c>
      <c r="G22" s="126" t="str">
        <f>'Default Prediction'!G22</f>
        <v>Ham</v>
      </c>
      <c r="H22" s="127">
        <f>IF((IF($C22=G22,$B22,0))=0,"",IF($C22=G22,$B22,0))</f>
      </c>
      <c r="I22" s="126" t="s">
        <v>122</v>
      </c>
      <c r="J22" s="127">
        <f>IF((IF($C22=I22,$B22,0))=0,"",IF($C22=I22,$B22,0))</f>
      </c>
      <c r="K22" s="126" t="s">
        <v>122</v>
      </c>
      <c r="L22" s="127">
        <f>IF((IF($C22=K22,$B22,0))=0,"",IF($C22=K22,$B22,0))</f>
      </c>
      <c r="M22" s="126" t="s">
        <v>117</v>
      </c>
      <c r="N22" s="127">
        <f>IF((IF($C22=M22,$B22,0))=0,"",IF($C22=M22,$B22,0))</f>
      </c>
      <c r="O22" s="126" t="s">
        <v>122</v>
      </c>
      <c r="P22" s="127">
        <f>IF((IF($C22=O22,$B22,0))=0,"",IF($C22=O22,$B22,0))</f>
      </c>
      <c r="Q22" s="126" t="s">
        <v>116</v>
      </c>
      <c r="R22" s="127">
        <f>IF((IF($C22=Q22,$B22,0))=0,"",IF($C22=Q22,$B22,0))</f>
      </c>
      <c r="S22" s="126" t="s">
        <v>117</v>
      </c>
      <c r="T22" s="127">
        <f>IF((IF($C22=S22,$B22,0))=0,"",IF($C22=S22,$B22,0))</f>
      </c>
    </row>
    <row r="23" spans="3:20" ht="12.75" customHeight="1">
      <c r="C23" s="124"/>
      <c r="D23" s="125"/>
      <c r="E23" s="126"/>
      <c r="F23" s="127"/>
      <c r="G23" s="126"/>
      <c r="H23" s="127"/>
      <c r="I23" s="126"/>
      <c r="J23" s="127"/>
      <c r="K23" s="126"/>
      <c r="L23" s="127"/>
      <c r="M23" s="126"/>
      <c r="N23" s="127"/>
      <c r="O23" s="126"/>
      <c r="P23" s="127"/>
      <c r="Q23" s="126"/>
      <c r="R23" s="127"/>
      <c r="S23" s="126"/>
      <c r="T23" s="127"/>
    </row>
    <row r="24" spans="1:20" ht="12.75" customHeight="1" thickBot="1">
      <c r="A24" t="s">
        <v>80</v>
      </c>
      <c r="B24">
        <f>Points!A14</f>
        <v>10</v>
      </c>
      <c r="C24" s="128">
        <v>12</v>
      </c>
      <c r="D24" s="125" t="str">
        <f t="shared" si="5"/>
        <v>LoLL (10)</v>
      </c>
      <c r="E24" s="126">
        <v>14</v>
      </c>
      <c r="F24" s="127">
        <f>IF((IF($C24=E24,$B24,0))=0,"",IF($C24=E24,$B24,0))</f>
      </c>
      <c r="G24" s="126">
        <f>'Default Prediction'!G24</f>
        <v>8</v>
      </c>
      <c r="H24" s="127">
        <f>IF((IF($C24=G24,$B24,0))=0,"",IF($C24=G24,$B24,0))</f>
      </c>
      <c r="I24" s="126">
        <v>13</v>
      </c>
      <c r="J24" s="127">
        <f>IF((IF($C24=I24,$B24,0))=0,"",IF($C24=I24,$B24,0))</f>
      </c>
      <c r="K24" s="126">
        <v>9</v>
      </c>
      <c r="L24" s="127">
        <f>IF((IF($C24=K24,$B24,0))=0,"",IF($C24=K24,$B24,0))</f>
      </c>
      <c r="M24" s="126">
        <v>10</v>
      </c>
      <c r="N24" s="127">
        <f>IF((IF($C24=M24,$B24,0))=0,"",IF($C24=M24,$B24,0))</f>
      </c>
      <c r="O24" s="126">
        <v>13</v>
      </c>
      <c r="P24" s="127">
        <f>IF((IF($C24=O24,$B24,0))=0,"",IF($C24=O24,$B24,0))</f>
      </c>
      <c r="Q24" s="126">
        <v>12</v>
      </c>
      <c r="R24" s="127">
        <f>IF((IF($C24=Q24,$B24,0))=0,"",IF($C24=Q24,$B24,0))</f>
        <v>10</v>
      </c>
      <c r="S24" s="126">
        <v>14</v>
      </c>
      <c r="T24" s="127">
        <f>IF((IF($C24=S24,$B24,0))=0,"",IF($C24=S24,$B24,0))</f>
      </c>
    </row>
    <row r="25" spans="3:20" ht="12.75" customHeight="1">
      <c r="C25" s="129"/>
      <c r="D25" s="130"/>
      <c r="E25" s="126"/>
      <c r="F25" s="127"/>
      <c r="G25" s="126"/>
      <c r="H25" s="127"/>
      <c r="I25" s="126"/>
      <c r="J25" s="127"/>
      <c r="K25" s="126"/>
      <c r="L25" s="127"/>
      <c r="M25" s="126"/>
      <c r="N25" s="127"/>
      <c r="O25" s="126"/>
      <c r="P25" s="127"/>
      <c r="Q25" s="126"/>
      <c r="R25" s="127"/>
      <c r="S25" s="126"/>
      <c r="T25" s="127"/>
    </row>
    <row r="26" spans="1:20" ht="12.75" customHeight="1">
      <c r="A26" t="s">
        <v>87</v>
      </c>
      <c r="B26">
        <f>Points!A16</f>
        <v>2</v>
      </c>
      <c r="C26" s="131"/>
      <c r="D26" s="125" t="str">
        <f t="shared" si="5"/>
        <v>2 Hits (2)</v>
      </c>
      <c r="E26" s="126">
        <f>IF(COUNTIF(F$11:F$18,"")=6,"YES","")</f>
      </c>
      <c r="F26" s="127">
        <f>IF(E26="YES",$B26,"")</f>
      </c>
      <c r="G26" s="126" t="str">
        <f>IF(COUNTIF(H$11:H$18,"")=6,"YES","")</f>
        <v>YES</v>
      </c>
      <c r="H26" s="127">
        <f>IF(G26="YES",$B26,"")</f>
        <v>2</v>
      </c>
      <c r="I26" s="126">
        <f>IF(COUNTIF(J$11:J$18,"")=6,"YES","")</f>
      </c>
      <c r="J26" s="127">
        <f aca="true" t="shared" si="7" ref="J26:J32">IF(I26="YES",$B26,"")</f>
      </c>
      <c r="K26" s="126">
        <f>IF(COUNTIF(L$11:L$18,"")=6,"YES","")</f>
      </c>
      <c r="L26" s="127">
        <f aca="true" t="shared" si="8" ref="L26:L32">IF(K26="YES",$B26,"")</f>
      </c>
      <c r="M26" s="126">
        <f>IF(COUNTIF(N$11:N$18,"")=6,"YES","")</f>
      </c>
      <c r="N26" s="127">
        <f aca="true" t="shared" si="9" ref="N26:N32">IF(M26="YES",$B26,"")</f>
      </c>
      <c r="O26" s="126">
        <f>IF(COUNTIF(P$11:P$18,"")=6,"YES","")</f>
      </c>
      <c r="P26" s="127">
        <f aca="true" t="shared" si="10" ref="P26:P32">IF(O26="YES",$B26,"")</f>
      </c>
      <c r="Q26" s="126">
        <f>IF(COUNTIF(R$11:R$18,"")=6,"YES","")</f>
      </c>
      <c r="R26" s="127">
        <f aca="true" t="shared" si="11" ref="R26:T32">IF(Q26="YES",$B26,"")</f>
      </c>
      <c r="S26" s="126">
        <f>IF(COUNTIF(T$11:T$18,"")=6,"YES","")</f>
      </c>
      <c r="T26" s="127">
        <f t="shared" si="11"/>
      </c>
    </row>
    <row r="27" spans="1:20" ht="12.75">
      <c r="A27" t="s">
        <v>88</v>
      </c>
      <c r="B27">
        <f>Points!A17</f>
        <v>4</v>
      </c>
      <c r="C27" s="129"/>
      <c r="D27" s="125" t="str">
        <f t="shared" si="5"/>
        <v>3 Hits (4)</v>
      </c>
      <c r="E27" s="126">
        <f>IF(COUNTIF(F$11:F$18,"")=5,"YES","")</f>
      </c>
      <c r="F27" s="127">
        <f aca="true" t="shared" si="12" ref="F27:H32">IF(E27="YES",$B27,"")</f>
      </c>
      <c r="G27" s="126">
        <f>IF(COUNTIF(H$11:H$18,"")=5,"YES","")</f>
      </c>
      <c r="H27" s="127">
        <f t="shared" si="12"/>
      </c>
      <c r="I27" s="126">
        <f>IF(COUNTIF(J$11:J$18,"")=5,"YES","")</f>
      </c>
      <c r="J27" s="127">
        <f t="shared" si="7"/>
      </c>
      <c r="K27" s="126">
        <f>IF(COUNTIF(L$11:L$18,"")=5,"YES","")</f>
      </c>
      <c r="L27" s="127">
        <f t="shared" si="8"/>
      </c>
      <c r="M27" s="126">
        <f>IF(COUNTIF(N$11:N$18,"")=5,"YES","")</f>
      </c>
      <c r="N27" s="127">
        <f t="shared" si="9"/>
      </c>
      <c r="O27" s="126">
        <f>IF(COUNTIF(P$11:P$18,"")=5,"YES","")</f>
      </c>
      <c r="P27" s="127">
        <f t="shared" si="10"/>
      </c>
      <c r="Q27" s="126">
        <f>IF(COUNTIF(R$11:R$18,"")=5,"YES","")</f>
      </c>
      <c r="R27" s="127">
        <f t="shared" si="11"/>
      </c>
      <c r="S27" s="126">
        <f>IF(COUNTIF(T$11:T$18,"")=5,"YES","")</f>
      </c>
      <c r="T27" s="127">
        <f t="shared" si="11"/>
      </c>
    </row>
    <row r="28" spans="1:20" ht="12.75">
      <c r="A28" t="s">
        <v>89</v>
      </c>
      <c r="B28">
        <f>Points!A18</f>
        <v>6</v>
      </c>
      <c r="C28" s="131"/>
      <c r="D28" s="125" t="str">
        <f t="shared" si="5"/>
        <v>4 Hits (6)</v>
      </c>
      <c r="E28" s="126">
        <f>IF(COUNTIF(F$11:F$18,"")=4,"YES","")</f>
      </c>
      <c r="F28" s="127">
        <f t="shared" si="12"/>
      </c>
      <c r="G28" s="126">
        <f>IF(COUNTIF(H$11:H$18,"")=4,"YES","")</f>
      </c>
      <c r="H28" s="127">
        <f t="shared" si="12"/>
      </c>
      <c r="I28" s="126">
        <f>IF(COUNTIF(J$11:J$18,"")=4,"YES","")</f>
      </c>
      <c r="J28" s="127">
        <f t="shared" si="7"/>
      </c>
      <c r="K28" s="126">
        <f>IF(COUNTIF(L$11:L$18,"")=4,"YES","")</f>
      </c>
      <c r="L28" s="127">
        <f t="shared" si="8"/>
      </c>
      <c r="M28" s="126">
        <f>IF(COUNTIF(N$11:N$18,"")=4,"YES","")</f>
      </c>
      <c r="N28" s="127">
        <f t="shared" si="9"/>
      </c>
      <c r="O28" s="126">
        <f>IF(COUNTIF(P$11:P$18,"")=4,"YES","")</f>
      </c>
      <c r="P28" s="127">
        <f t="shared" si="10"/>
      </c>
      <c r="Q28" s="126">
        <f>IF(COUNTIF(R$11:R$18,"")=4,"YES","")</f>
      </c>
      <c r="R28" s="127">
        <f t="shared" si="11"/>
      </c>
      <c r="S28" s="126">
        <f>IF(COUNTIF(T$11:T$18,"")=4,"YES","")</f>
      </c>
      <c r="T28" s="127">
        <f t="shared" si="11"/>
      </c>
    </row>
    <row r="29" spans="1:20" ht="12.75">
      <c r="A29" t="s">
        <v>90</v>
      </c>
      <c r="B29">
        <f>Points!A19</f>
        <v>8</v>
      </c>
      <c r="C29" s="131"/>
      <c r="D29" s="125" t="str">
        <f t="shared" si="5"/>
        <v>5 Hits (8)</v>
      </c>
      <c r="E29" s="126">
        <f>IF(COUNTIF(F$11:F$18,"")=3,"YES","")</f>
      </c>
      <c r="F29" s="127">
        <f t="shared" si="12"/>
      </c>
      <c r="G29" s="126">
        <f>IF(COUNTIF(H$11:H$18,"")=3,"YES","")</f>
      </c>
      <c r="H29" s="127">
        <f t="shared" si="12"/>
      </c>
      <c r="I29" s="126">
        <f>IF(COUNTIF(J$11:J$18,"")=3,"YES","")</f>
      </c>
      <c r="J29" s="127">
        <f t="shared" si="7"/>
      </c>
      <c r="K29" s="126">
        <f>IF(COUNTIF(L$11:L$18,"")=3,"YES","")</f>
      </c>
      <c r="L29" s="127">
        <f t="shared" si="8"/>
      </c>
      <c r="M29" s="126">
        <f>IF(COUNTIF(N$11:N$18,"")=3,"YES","")</f>
      </c>
      <c r="N29" s="127">
        <f t="shared" si="9"/>
      </c>
      <c r="O29" s="126">
        <f>IF(COUNTIF(P$11:P$18,"")=3,"YES","")</f>
      </c>
      <c r="P29" s="127">
        <f t="shared" si="10"/>
      </c>
      <c r="Q29" s="126">
        <f>IF(COUNTIF(R$11:R$18,"")=3,"YES","")</f>
      </c>
      <c r="R29" s="127">
        <f t="shared" si="11"/>
      </c>
      <c r="S29" s="126">
        <f>IF(COUNTIF(T$11:T$18,"")=3,"YES","")</f>
      </c>
      <c r="T29" s="127">
        <f t="shared" si="11"/>
      </c>
    </row>
    <row r="30" spans="1:20" ht="12.75">
      <c r="A30" t="s">
        <v>91</v>
      </c>
      <c r="B30">
        <f>Points!A20</f>
        <v>10</v>
      </c>
      <c r="C30" s="131"/>
      <c r="D30" s="125" t="str">
        <f t="shared" si="5"/>
        <v>6 Hits (10)</v>
      </c>
      <c r="E30" s="126">
        <f>IF(COUNTIF(F$11:F$18,"")=2,"YES","")</f>
      </c>
      <c r="F30" s="127">
        <f t="shared" si="12"/>
      </c>
      <c r="G30" s="126">
        <f>IF(COUNTIF(H$11:H$18,"")=2,"YES","")</f>
      </c>
      <c r="H30" s="127">
        <f t="shared" si="12"/>
      </c>
      <c r="I30" s="126">
        <f>IF(COUNTIF(J$11:J$18,"")=2,"YES","")</f>
      </c>
      <c r="J30" s="127">
        <f t="shared" si="7"/>
      </c>
      <c r="K30" s="126">
        <f>IF(COUNTIF(L$11:L$18,"")=2,"YES","")</f>
      </c>
      <c r="L30" s="127">
        <f t="shared" si="8"/>
      </c>
      <c r="M30" s="126">
        <f>IF(COUNTIF(N$11:N$18,"")=2,"YES","")</f>
      </c>
      <c r="N30" s="127">
        <f t="shared" si="9"/>
      </c>
      <c r="O30" s="126">
        <f>IF(COUNTIF(P$11:P$18,"")=2,"YES","")</f>
      </c>
      <c r="P30" s="127">
        <f t="shared" si="10"/>
      </c>
      <c r="Q30" s="126">
        <f>IF(COUNTIF(R$11:R$18,"")=2,"YES","")</f>
      </c>
      <c r="R30" s="127">
        <f t="shared" si="11"/>
      </c>
      <c r="S30" s="126">
        <f>IF(COUNTIF(T$11:T$18,"")=2,"YES","")</f>
      </c>
      <c r="T30" s="127">
        <f t="shared" si="11"/>
      </c>
    </row>
    <row r="31" spans="1:20" ht="12.75">
      <c r="A31" t="s">
        <v>92</v>
      </c>
      <c r="B31">
        <f>Points!A21</f>
        <v>15</v>
      </c>
      <c r="C31" s="131"/>
      <c r="D31" s="125" t="str">
        <f t="shared" si="5"/>
        <v>7 Hits (15)</v>
      </c>
      <c r="E31" s="126">
        <f>IF(COUNTIF(F$11:F$18,"")=1,"YES","")</f>
      </c>
      <c r="F31" s="127">
        <f t="shared" si="12"/>
      </c>
      <c r="G31" s="126">
        <f>IF(COUNTIF(H$11:H$18,"")=1,"YES","")</f>
      </c>
      <c r="H31" s="127">
        <f t="shared" si="12"/>
      </c>
      <c r="I31" s="126">
        <f>IF(COUNTIF(J$11:J$18,"")=1,"YES","")</f>
      </c>
      <c r="J31" s="127">
        <f t="shared" si="7"/>
      </c>
      <c r="K31" s="126">
        <f>IF(COUNTIF(L$11:L$18,"")=1,"YES","")</f>
      </c>
      <c r="L31" s="127">
        <f t="shared" si="8"/>
      </c>
      <c r="M31" s="126">
        <f>IF(COUNTIF(N$11:N$18,"")=1,"YES","")</f>
      </c>
      <c r="N31" s="127">
        <f t="shared" si="9"/>
      </c>
      <c r="O31" s="126">
        <f>IF(COUNTIF(P$11:P$18,"")=1,"YES","")</f>
      </c>
      <c r="P31" s="127">
        <f t="shared" si="10"/>
      </c>
      <c r="Q31" s="126">
        <f>IF(COUNTIF(R$11:R$18,"")=1,"YES","")</f>
      </c>
      <c r="R31" s="127">
        <f t="shared" si="11"/>
      </c>
      <c r="S31" s="126">
        <f>IF(COUNTIF(T$11:T$18,"")=1,"YES","")</f>
      </c>
      <c r="T31" s="127">
        <f t="shared" si="11"/>
      </c>
    </row>
    <row r="32" spans="1:20" ht="13.5" thickBot="1">
      <c r="A32" t="s">
        <v>93</v>
      </c>
      <c r="B32">
        <f>Points!A22</f>
        <v>25</v>
      </c>
      <c r="C32" s="131"/>
      <c r="D32" s="132" t="str">
        <f t="shared" si="5"/>
        <v>8 Hits (25)</v>
      </c>
      <c r="E32" s="126">
        <f>IF(COUNTIF(F$11:F$18,"")=0,"YES","")</f>
      </c>
      <c r="F32" s="127">
        <f t="shared" si="12"/>
      </c>
      <c r="G32" s="126">
        <f>IF(COUNTIF(H$11:H$18,"")=0,"YES","")</f>
      </c>
      <c r="H32" s="127">
        <f t="shared" si="12"/>
      </c>
      <c r="I32" s="126">
        <f>IF(COUNTIF(J$11:J$18,"")=0,"YES","")</f>
      </c>
      <c r="J32" s="127">
        <f t="shared" si="7"/>
      </c>
      <c r="K32" s="126">
        <f>IF(COUNTIF(L$11:L$18,"")=0,"YES","")</f>
      </c>
      <c r="L32" s="127">
        <f t="shared" si="8"/>
      </c>
      <c r="M32" s="126">
        <f>IF(COUNTIF(N$11:N$18,"")=0,"YES","")</f>
      </c>
      <c r="N32" s="127">
        <f t="shared" si="9"/>
      </c>
      <c r="O32" s="126">
        <f>IF(COUNTIF(P$11:P$18,"")=0,"YES","")</f>
      </c>
      <c r="P32" s="127">
        <f t="shared" si="10"/>
      </c>
      <c r="Q32" s="126">
        <f>IF(COUNTIF(R$11:R$18,"")=0,"YES","")</f>
      </c>
      <c r="R32" s="127">
        <f t="shared" si="11"/>
      </c>
      <c r="S32" s="126">
        <f>IF(COUNTIF(T$11:T$18,"")=0,"YES","")</f>
      </c>
      <c r="T32" s="127">
        <f t="shared" si="11"/>
      </c>
    </row>
    <row r="33" spans="3:20" ht="12.75" customHeight="1" hidden="1">
      <c r="C33" s="133"/>
      <c r="D33" s="134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3:20" ht="12.75" customHeight="1" hidden="1">
      <c r="C34" s="133"/>
      <c r="D34" s="134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3:20" ht="13.5" thickBot="1">
      <c r="C35" s="133"/>
      <c r="D35" s="134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6" spans="3:20" ht="13.5" thickBot="1">
      <c r="C36" s="135">
        <f>IF(COUNTIF(C11:C24,"")&gt;3,0,1)</f>
        <v>1</v>
      </c>
      <c r="D36" s="135" t="s">
        <v>14</v>
      </c>
      <c r="E36" s="135"/>
      <c r="F36" s="136">
        <f>IF(SUM(F11:F32)=0,0,SUM(F11:F32))</f>
        <v>5</v>
      </c>
      <c r="G36" s="135"/>
      <c r="H36" s="136">
        <f>IF(SUM(H11:H32)=0,0,SUM(H11:H32))</f>
        <v>12</v>
      </c>
      <c r="I36" s="135"/>
      <c r="J36" s="136">
        <f>IF(SUM(J11:J32)=0,0,SUM(J11:J32))</f>
        <v>10</v>
      </c>
      <c r="K36" s="135"/>
      <c r="L36" s="136">
        <f>IF(SUM(L11:L32)=0,0,SUM(L11:L32))</f>
        <v>10</v>
      </c>
      <c r="M36" s="135"/>
      <c r="N36" s="136">
        <f>IF(SUM(N11:N32)=0,0,SUM(N11:N32))</f>
        <v>0</v>
      </c>
      <c r="O36" s="135"/>
      <c r="P36" s="136">
        <f>IF(SUM(P11:P32)=0,0,SUM(P11:P32))</f>
        <v>10</v>
      </c>
      <c r="Q36" s="135"/>
      <c r="R36" s="136">
        <f>IF(SUM(R11:R32)=0,0,SUM(R11:R32))</f>
        <v>20</v>
      </c>
      <c r="S36" s="135"/>
      <c r="T36" s="136">
        <f>IF(SUM(T11:T32)=0,0,SUM(T11:T32))</f>
        <v>10</v>
      </c>
    </row>
    <row r="37" spans="3:20" ht="13.5" thickBot="1">
      <c r="C37" s="133"/>
      <c r="D37" s="134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38" spans="3:20" ht="13.5" thickBot="1">
      <c r="C38" s="133"/>
      <c r="D38" s="135" t="s">
        <v>104</v>
      </c>
      <c r="E38" s="133"/>
      <c r="F38" s="136">
        <f>HLOOKUP(E9,Total,2,0)</f>
        <v>180</v>
      </c>
      <c r="G38" s="135"/>
      <c r="H38" s="136">
        <f>HLOOKUP(G9,Total,2,0)</f>
        <v>160</v>
      </c>
      <c r="I38" s="135"/>
      <c r="J38" s="136">
        <f>HLOOKUP(I9,Total,2,0)</f>
        <v>252</v>
      </c>
      <c r="K38" s="135"/>
      <c r="L38" s="136">
        <f>HLOOKUP(K9,Total,2,0)</f>
        <v>225</v>
      </c>
      <c r="M38" s="135"/>
      <c r="N38" s="136">
        <f>HLOOKUP(M9,Total,2,0)</f>
        <v>163</v>
      </c>
      <c r="O38" s="135"/>
      <c r="P38" s="136">
        <f>HLOOKUP(O9,Total,2,0)</f>
        <v>303</v>
      </c>
      <c r="Q38" s="135"/>
      <c r="R38" s="136">
        <f>HLOOKUP(Q9,Total,2,0)</f>
        <v>219</v>
      </c>
      <c r="S38" s="135"/>
      <c r="T38" s="136">
        <f>HLOOKUP(S9,Total,2,0)</f>
        <v>326</v>
      </c>
    </row>
    <row r="39" spans="3:20" ht="12.75">
      <c r="C39" s="133"/>
      <c r="D39" s="134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</row>
    <row r="40" spans="3:20" s="91" customFormat="1" ht="12.75">
      <c r="C40" s="137"/>
      <c r="D40" s="137"/>
      <c r="E40" s="138" t="s">
        <v>135</v>
      </c>
      <c r="F40" s="139">
        <v>0.9166666666666666</v>
      </c>
      <c r="G40" s="203" t="s">
        <v>149</v>
      </c>
      <c r="H40" s="204"/>
      <c r="I40" s="138" t="s">
        <v>135</v>
      </c>
      <c r="J40" s="139">
        <v>0.7631944444444444</v>
      </c>
      <c r="K40" s="138" t="s">
        <v>135</v>
      </c>
      <c r="L40" s="139">
        <v>0.81875</v>
      </c>
      <c r="M40" s="138" t="s">
        <v>135</v>
      </c>
      <c r="N40" s="139">
        <v>0.936111111111111</v>
      </c>
      <c r="O40" s="137" t="s">
        <v>135</v>
      </c>
      <c r="P40" s="139">
        <v>0.7708333333333334</v>
      </c>
      <c r="Q40" s="138" t="s">
        <v>135</v>
      </c>
      <c r="R40" s="139">
        <v>0.8097222222222222</v>
      </c>
      <c r="S40" s="138" t="s">
        <v>135</v>
      </c>
      <c r="T40" s="139">
        <v>0.8916666666666666</v>
      </c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</sheetData>
  <sheetProtection selectLockedCells="1"/>
  <mergeCells count="9">
    <mergeCell ref="G40:H40"/>
    <mergeCell ref="S9:T9"/>
    <mergeCell ref="Q9:R9"/>
    <mergeCell ref="E9:F9"/>
    <mergeCell ref="M9:N9"/>
    <mergeCell ref="G9:H9"/>
    <mergeCell ref="K9:L9"/>
    <mergeCell ref="I9:J9"/>
    <mergeCell ref="O9:P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6.00390625" style="0" hidden="1" customWidth="1"/>
    <col min="2" max="2" width="9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spans="3:20" ht="3" customHeight="1"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3:20" ht="3" customHeight="1" thickBot="1">
      <c r="C8" s="97"/>
      <c r="D8" s="141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27.75" customHeight="1" thickBot="1">
      <c r="A9" s="133"/>
      <c r="B9" s="140"/>
      <c r="C9" s="142" t="s">
        <v>18</v>
      </c>
      <c r="D9" s="143"/>
      <c r="E9" s="207" t="str">
        <f>'Default Prediction'!E9:F9</f>
        <v>The Istanbul Connection</v>
      </c>
      <c r="F9" s="208"/>
      <c r="G9" s="207" t="str">
        <f>'Default Prediction'!G9:H9</f>
        <v>CJ Racing</v>
      </c>
      <c r="H9" s="208"/>
      <c r="I9" s="207" t="str">
        <f>'Default Prediction'!I9:J9</f>
        <v>The Pits</v>
      </c>
      <c r="J9" s="208"/>
      <c r="K9" s="207" t="str">
        <f>'Default Prediction'!K9:L9</f>
        <v>Payntrix Racing</v>
      </c>
      <c r="L9" s="208"/>
      <c r="M9" s="207" t="str">
        <f>'Default Prediction'!M9:N9</f>
        <v>Clock Watchers</v>
      </c>
      <c r="N9" s="208"/>
      <c r="O9" s="207" t="str">
        <f>'Default Prediction'!O9:P9</f>
        <v>CoDWorTH</v>
      </c>
      <c r="P9" s="208"/>
      <c r="Q9" s="207" t="str">
        <f>'Default Prediction'!Q9:R9</f>
        <v>ARSS</v>
      </c>
      <c r="R9" s="208"/>
      <c r="S9" s="207" t="str">
        <f>'Default Prediction'!S9:T9</f>
        <v>HamsterTron</v>
      </c>
      <c r="T9" s="208"/>
    </row>
    <row r="10" spans="1:20" ht="12.75" customHeight="1">
      <c r="A10" s="133"/>
      <c r="B10" s="133"/>
      <c r="C10" s="144"/>
      <c r="D10" s="144"/>
      <c r="E10" s="145" t="s">
        <v>16</v>
      </c>
      <c r="F10" s="146" t="s">
        <v>17</v>
      </c>
      <c r="G10" s="145" t="s">
        <v>16</v>
      </c>
      <c r="H10" s="146" t="s">
        <v>17</v>
      </c>
      <c r="I10" s="145" t="s">
        <v>16</v>
      </c>
      <c r="J10" s="146" t="s">
        <v>17</v>
      </c>
      <c r="K10" s="145" t="s">
        <v>16</v>
      </c>
      <c r="L10" s="146" t="s">
        <v>17</v>
      </c>
      <c r="M10" s="145" t="s">
        <v>16</v>
      </c>
      <c r="N10" s="146" t="s">
        <v>17</v>
      </c>
      <c r="O10" s="145" t="s">
        <v>16</v>
      </c>
      <c r="P10" s="146" t="s">
        <v>17</v>
      </c>
      <c r="Q10" s="145" t="s">
        <v>16</v>
      </c>
      <c r="R10" s="146" t="s">
        <v>17</v>
      </c>
      <c r="S10" s="145" t="s">
        <v>16</v>
      </c>
      <c r="T10" s="146" t="s">
        <v>17</v>
      </c>
    </row>
    <row r="11" spans="1:20" ht="12.75" customHeight="1">
      <c r="A11" s="133">
        <v>1</v>
      </c>
      <c r="B11" s="133">
        <f>Points!A1</f>
        <v>10</v>
      </c>
      <c r="C11" s="147" t="s">
        <v>116</v>
      </c>
      <c r="D11" s="148" t="str">
        <f>A11&amp;" ("&amp;B11&amp;")"</f>
        <v>1 (10)</v>
      </c>
      <c r="E11" s="149" t="s">
        <v>121</v>
      </c>
      <c r="F11" s="150">
        <f>IF((IF($C11=E11,$B11,0))=0,"",IF($C11=E11,$B11,0))</f>
      </c>
      <c r="G11" s="149" t="s">
        <v>132</v>
      </c>
      <c r="H11" s="150">
        <f aca="true" t="shared" si="0" ref="H11:H18">IF((IF($C11=G11,$B11,0))=0,"",IF($C11=G11,$B11,0))</f>
      </c>
      <c r="I11" s="149" t="s">
        <v>116</v>
      </c>
      <c r="J11" s="150">
        <f aca="true" t="shared" si="1" ref="J11:J18">IF((IF($C11=I11,$B11,0))=0,"",IF($C11=I11,$B11,0))</f>
        <v>10</v>
      </c>
      <c r="K11" s="149" t="s">
        <v>121</v>
      </c>
      <c r="L11" s="150">
        <f aca="true" t="shared" si="2" ref="L11:L18">IF((IF($C11=K11,$B11,0))=0,"",IF($C11=K11,$B11,0))</f>
      </c>
      <c r="M11" s="149" t="s">
        <v>122</v>
      </c>
      <c r="N11" s="150">
        <f aca="true" t="shared" si="3" ref="N11:P18">IF((IF($C11=M11,$B11,0))=0,"",IF($C11=M11,$B11,0))</f>
      </c>
      <c r="O11" s="149" t="s">
        <v>121</v>
      </c>
      <c r="P11" s="150">
        <f t="shared" si="3"/>
      </c>
      <c r="Q11" s="149" t="s">
        <v>121</v>
      </c>
      <c r="R11" s="150">
        <f aca="true" t="shared" si="4" ref="R11:T18">IF((IF($C11=Q11,$B11,0))=0,"",IF($C11=Q11,$B11,0))</f>
      </c>
      <c r="S11" s="149" t="s">
        <v>116</v>
      </c>
      <c r="T11" s="150">
        <f t="shared" si="4"/>
        <v>10</v>
      </c>
    </row>
    <row r="12" spans="1:20" ht="12.75" customHeight="1">
      <c r="A12" s="133">
        <v>2</v>
      </c>
      <c r="B12" s="133">
        <f>Points!A2</f>
        <v>8</v>
      </c>
      <c r="C12" s="147" t="s">
        <v>131</v>
      </c>
      <c r="D12" s="148" t="str">
        <f aca="true" t="shared" si="5" ref="D12:D32">A12&amp;" ("&amp;B12&amp;")"</f>
        <v>2 (8)</v>
      </c>
      <c r="E12" s="149" t="s">
        <v>116</v>
      </c>
      <c r="F12" s="150">
        <f aca="true" t="shared" si="6" ref="F12:F18">IF((IF($C12=E12,$B12,0))=0,"",IF($C12=E12,$B12,0))</f>
      </c>
      <c r="G12" s="149" t="s">
        <v>116</v>
      </c>
      <c r="H12" s="150">
        <f t="shared" si="0"/>
      </c>
      <c r="I12" s="149" t="s">
        <v>121</v>
      </c>
      <c r="J12" s="150">
        <f t="shared" si="1"/>
      </c>
      <c r="K12" s="149" t="s">
        <v>122</v>
      </c>
      <c r="L12" s="150">
        <f t="shared" si="2"/>
      </c>
      <c r="M12" s="149" t="s">
        <v>132</v>
      </c>
      <c r="N12" s="150">
        <f t="shared" si="3"/>
      </c>
      <c r="O12" s="149" t="s">
        <v>129</v>
      </c>
      <c r="P12" s="150">
        <f t="shared" si="3"/>
      </c>
      <c r="Q12" s="149" t="s">
        <v>134</v>
      </c>
      <c r="R12" s="150">
        <f t="shared" si="4"/>
      </c>
      <c r="S12" s="149" t="s">
        <v>121</v>
      </c>
      <c r="T12" s="150">
        <f t="shared" si="4"/>
      </c>
    </row>
    <row r="13" spans="1:20" ht="12.75" customHeight="1">
      <c r="A13" s="133">
        <v>3</v>
      </c>
      <c r="B13" s="133">
        <f>Points!A3</f>
        <v>6</v>
      </c>
      <c r="C13" s="147" t="s">
        <v>122</v>
      </c>
      <c r="D13" s="148" t="str">
        <f t="shared" si="5"/>
        <v>3 (6)</v>
      </c>
      <c r="E13" s="149" t="s">
        <v>129</v>
      </c>
      <c r="F13" s="150">
        <f t="shared" si="6"/>
      </c>
      <c r="G13" s="149" t="s">
        <v>121</v>
      </c>
      <c r="H13" s="150">
        <f t="shared" si="0"/>
      </c>
      <c r="I13" s="149" t="s">
        <v>129</v>
      </c>
      <c r="J13" s="150">
        <f t="shared" si="1"/>
      </c>
      <c r="K13" s="149" t="s">
        <v>116</v>
      </c>
      <c r="L13" s="150">
        <f t="shared" si="2"/>
      </c>
      <c r="M13" s="149" t="s">
        <v>120</v>
      </c>
      <c r="N13" s="150">
        <f t="shared" si="3"/>
      </c>
      <c r="O13" s="149" t="s">
        <v>132</v>
      </c>
      <c r="P13" s="150">
        <f t="shared" si="3"/>
      </c>
      <c r="Q13" s="149" t="s">
        <v>132</v>
      </c>
      <c r="R13" s="150">
        <f t="shared" si="4"/>
      </c>
      <c r="S13" s="149" t="s">
        <v>129</v>
      </c>
      <c r="T13" s="150">
        <f t="shared" si="4"/>
      </c>
    </row>
    <row r="14" spans="1:20" ht="12.75" customHeight="1">
      <c r="A14" s="133">
        <v>4</v>
      </c>
      <c r="B14" s="133">
        <f>Points!A4</f>
        <v>5</v>
      </c>
      <c r="C14" s="147" t="s">
        <v>132</v>
      </c>
      <c r="D14" s="148" t="str">
        <f t="shared" si="5"/>
        <v>4 (5)</v>
      </c>
      <c r="E14" s="149" t="s">
        <v>134</v>
      </c>
      <c r="F14" s="150">
        <f t="shared" si="6"/>
      </c>
      <c r="G14" s="149" t="s">
        <v>122</v>
      </c>
      <c r="H14" s="150">
        <f t="shared" si="0"/>
      </c>
      <c r="I14" s="149" t="s">
        <v>117</v>
      </c>
      <c r="J14" s="150">
        <f t="shared" si="1"/>
      </c>
      <c r="K14" s="149" t="s">
        <v>120</v>
      </c>
      <c r="L14" s="150">
        <f t="shared" si="2"/>
      </c>
      <c r="M14" s="149" t="s">
        <v>121</v>
      </c>
      <c r="N14" s="150">
        <f t="shared" si="3"/>
      </c>
      <c r="O14" s="149" t="s">
        <v>116</v>
      </c>
      <c r="P14" s="150">
        <f t="shared" si="3"/>
      </c>
      <c r="Q14" s="149" t="s">
        <v>129</v>
      </c>
      <c r="R14" s="150">
        <f t="shared" si="4"/>
      </c>
      <c r="S14" s="149" t="s">
        <v>132</v>
      </c>
      <c r="T14" s="150">
        <f t="shared" si="4"/>
        <v>5</v>
      </c>
    </row>
    <row r="15" spans="1:20" ht="12.75" customHeight="1">
      <c r="A15" s="133">
        <v>5</v>
      </c>
      <c r="B15" s="133">
        <f>Points!A5</f>
        <v>4</v>
      </c>
      <c r="C15" s="147" t="s">
        <v>121</v>
      </c>
      <c r="D15" s="148" t="str">
        <f t="shared" si="5"/>
        <v>5 (4)</v>
      </c>
      <c r="E15" s="149" t="s">
        <v>132</v>
      </c>
      <c r="F15" s="150">
        <f t="shared" si="6"/>
      </c>
      <c r="G15" s="149" t="s">
        <v>117</v>
      </c>
      <c r="H15" s="150">
        <f t="shared" si="0"/>
      </c>
      <c r="I15" s="149" t="s">
        <v>122</v>
      </c>
      <c r="J15" s="150">
        <f t="shared" si="1"/>
      </c>
      <c r="K15" s="149" t="s">
        <v>130</v>
      </c>
      <c r="L15" s="150">
        <f t="shared" si="2"/>
      </c>
      <c r="M15" s="149" t="s">
        <v>134</v>
      </c>
      <c r="N15" s="150">
        <f t="shared" si="3"/>
      </c>
      <c r="O15" s="149" t="s">
        <v>134</v>
      </c>
      <c r="P15" s="150">
        <f t="shared" si="3"/>
      </c>
      <c r="Q15" s="149" t="s">
        <v>122</v>
      </c>
      <c r="R15" s="150">
        <f t="shared" si="4"/>
      </c>
      <c r="S15" s="149" t="s">
        <v>134</v>
      </c>
      <c r="T15" s="150">
        <f t="shared" si="4"/>
      </c>
    </row>
    <row r="16" spans="1:20" ht="12.75" customHeight="1">
      <c r="A16" s="133">
        <v>6</v>
      </c>
      <c r="B16" s="133">
        <f>Points!A6</f>
        <v>3</v>
      </c>
      <c r="C16" s="147" t="s">
        <v>129</v>
      </c>
      <c r="D16" s="148" t="str">
        <f t="shared" si="5"/>
        <v>6 (3)</v>
      </c>
      <c r="E16" s="149" t="s">
        <v>117</v>
      </c>
      <c r="F16" s="150">
        <f t="shared" si="6"/>
      </c>
      <c r="G16" s="149" t="s">
        <v>129</v>
      </c>
      <c r="H16" s="150">
        <f t="shared" si="0"/>
        <v>3</v>
      </c>
      <c r="I16" s="149" t="s">
        <v>134</v>
      </c>
      <c r="J16" s="150">
        <f t="shared" si="1"/>
      </c>
      <c r="K16" s="149" t="s">
        <v>129</v>
      </c>
      <c r="L16" s="150">
        <f t="shared" si="2"/>
        <v>3</v>
      </c>
      <c r="M16" s="149" t="s">
        <v>129</v>
      </c>
      <c r="N16" s="150">
        <f t="shared" si="3"/>
        <v>3</v>
      </c>
      <c r="O16" s="149" t="s">
        <v>117</v>
      </c>
      <c r="P16" s="150">
        <f t="shared" si="3"/>
      </c>
      <c r="Q16" s="149" t="s">
        <v>116</v>
      </c>
      <c r="R16" s="150">
        <f t="shared" si="4"/>
      </c>
      <c r="S16" s="149" t="s">
        <v>117</v>
      </c>
      <c r="T16" s="150">
        <f t="shared" si="4"/>
      </c>
    </row>
    <row r="17" spans="1:20" ht="12.75" customHeight="1">
      <c r="A17" s="133">
        <v>7</v>
      </c>
      <c r="B17" s="133">
        <f>Points!A7</f>
        <v>2</v>
      </c>
      <c r="C17" s="147" t="s">
        <v>120</v>
      </c>
      <c r="D17" s="148" t="str">
        <f t="shared" si="5"/>
        <v>7 (2)</v>
      </c>
      <c r="E17" s="149" t="s">
        <v>120</v>
      </c>
      <c r="F17" s="150">
        <f t="shared" si="6"/>
        <v>2</v>
      </c>
      <c r="G17" s="149" t="s">
        <v>120</v>
      </c>
      <c r="H17" s="150">
        <f t="shared" si="0"/>
        <v>2</v>
      </c>
      <c r="I17" s="149" t="s">
        <v>120</v>
      </c>
      <c r="J17" s="150">
        <f t="shared" si="1"/>
        <v>2</v>
      </c>
      <c r="K17" s="149" t="s">
        <v>128</v>
      </c>
      <c r="L17" s="150">
        <f t="shared" si="2"/>
      </c>
      <c r="M17" s="149" t="s">
        <v>116</v>
      </c>
      <c r="N17" s="150">
        <f t="shared" si="3"/>
      </c>
      <c r="O17" s="149" t="s">
        <v>122</v>
      </c>
      <c r="P17" s="150">
        <f t="shared" si="3"/>
      </c>
      <c r="Q17" s="149" t="s">
        <v>130</v>
      </c>
      <c r="R17" s="150">
        <f t="shared" si="4"/>
      </c>
      <c r="S17" s="149" t="s">
        <v>122</v>
      </c>
      <c r="T17" s="150">
        <f t="shared" si="4"/>
      </c>
    </row>
    <row r="18" spans="1:20" ht="12.75" customHeight="1">
      <c r="A18" s="133">
        <v>8</v>
      </c>
      <c r="B18" s="133">
        <f>Points!A8</f>
        <v>1</v>
      </c>
      <c r="C18" s="147" t="s">
        <v>118</v>
      </c>
      <c r="D18" s="148" t="str">
        <f t="shared" si="5"/>
        <v>8 (1)</v>
      </c>
      <c r="E18" s="149" t="s">
        <v>122</v>
      </c>
      <c r="F18" s="150">
        <f t="shared" si="6"/>
      </c>
      <c r="G18" s="149" t="s">
        <v>128</v>
      </c>
      <c r="H18" s="150">
        <f t="shared" si="0"/>
      </c>
      <c r="I18" s="149" t="s">
        <v>130</v>
      </c>
      <c r="J18" s="150">
        <f t="shared" si="1"/>
      </c>
      <c r="K18" s="149" t="s">
        <v>117</v>
      </c>
      <c r="L18" s="150">
        <f t="shared" si="2"/>
      </c>
      <c r="M18" s="149" t="s">
        <v>128</v>
      </c>
      <c r="N18" s="150">
        <f t="shared" si="3"/>
      </c>
      <c r="O18" s="149" t="s">
        <v>128</v>
      </c>
      <c r="P18" s="150">
        <f t="shared" si="3"/>
      </c>
      <c r="Q18" s="149" t="s">
        <v>128</v>
      </c>
      <c r="R18" s="150">
        <f t="shared" si="4"/>
      </c>
      <c r="S18" s="149" t="s">
        <v>120</v>
      </c>
      <c r="T18" s="150">
        <f t="shared" si="4"/>
      </c>
    </row>
    <row r="19" spans="1:20" ht="12.75" customHeight="1">
      <c r="A19" s="133"/>
      <c r="B19" s="133"/>
      <c r="C19" s="148"/>
      <c r="D19" s="148"/>
      <c r="E19" s="149"/>
      <c r="F19" s="150"/>
      <c r="G19" s="149"/>
      <c r="H19" s="150"/>
      <c r="I19" s="149"/>
      <c r="J19" s="150"/>
      <c r="K19" s="149"/>
      <c r="L19" s="150"/>
      <c r="M19" s="149"/>
      <c r="N19" s="150"/>
      <c r="O19" s="149"/>
      <c r="P19" s="150"/>
      <c r="Q19" s="149"/>
      <c r="R19" s="150"/>
      <c r="S19" s="149"/>
      <c r="T19" s="150"/>
    </row>
    <row r="20" spans="1:20" ht="12.75" customHeight="1">
      <c r="A20" s="133" t="s">
        <v>78</v>
      </c>
      <c r="B20" s="133">
        <f>Points!A10</f>
        <v>10</v>
      </c>
      <c r="C20" s="147" t="s">
        <v>116</v>
      </c>
      <c r="D20" s="148" t="str">
        <f t="shared" si="5"/>
        <v>Pole (10)</v>
      </c>
      <c r="E20" s="149" t="s">
        <v>121</v>
      </c>
      <c r="F20" s="150">
        <f>IF((IF($C20=E20,$B20,0))=0,"",IF($C20=E20,$B20,0))</f>
      </c>
      <c r="G20" s="149" t="s">
        <v>132</v>
      </c>
      <c r="H20" s="150">
        <f>IF((IF($C20=G20,$B20,0))=0,"",IF($C20=G20,$B20,0))</f>
      </c>
      <c r="I20" s="149" t="s">
        <v>116</v>
      </c>
      <c r="J20" s="150">
        <f>IF((IF($C20=I20,$B20,0))=0,"",IF($C20=I20,$B20,0))</f>
        <v>10</v>
      </c>
      <c r="K20" s="149" t="s">
        <v>122</v>
      </c>
      <c r="L20" s="150">
        <f>IF((IF($C20=K20,$B20,0))=0,"",IF($C20=K20,$B20,0))</f>
      </c>
      <c r="M20" s="149" t="s">
        <v>122</v>
      </c>
      <c r="N20" s="150">
        <f>IF((IF($C20=M20,$B20,0))=0,"",IF($C20=M20,$B20,0))</f>
      </c>
      <c r="O20" s="149" t="s">
        <v>132</v>
      </c>
      <c r="P20" s="150">
        <f>IF((IF($C20=O20,$B20,0))=0,"",IF($C20=O20,$B20,0))</f>
      </c>
      <c r="Q20" s="149" t="s">
        <v>121</v>
      </c>
      <c r="R20" s="150">
        <f>IF((IF($C20=Q20,$B20,0))=0,"",IF($C20=Q20,$B20,0))</f>
      </c>
      <c r="S20" s="149" t="s">
        <v>116</v>
      </c>
      <c r="T20" s="150">
        <f>IF((IF($C20=S20,$B20,0))=0,"",IF($C20=S20,$B20,0))</f>
        <v>10</v>
      </c>
    </row>
    <row r="21" spans="1:20" ht="12.75" customHeight="1">
      <c r="A21" s="133"/>
      <c r="B21" s="133"/>
      <c r="C21" s="148"/>
      <c r="D21" s="148"/>
      <c r="E21" s="149"/>
      <c r="F21" s="150"/>
      <c r="G21" s="149"/>
      <c r="H21" s="150"/>
      <c r="I21" s="149"/>
      <c r="J21" s="150"/>
      <c r="K21" s="149"/>
      <c r="L21" s="150"/>
      <c r="M21" s="149"/>
      <c r="N21" s="150"/>
      <c r="O21" s="149"/>
      <c r="P21" s="150"/>
      <c r="Q21" s="149"/>
      <c r="R21" s="150"/>
      <c r="S21" s="149"/>
      <c r="T21" s="150"/>
    </row>
    <row r="22" spans="1:20" ht="12.75" customHeight="1">
      <c r="A22" s="133" t="s">
        <v>79</v>
      </c>
      <c r="B22" s="133">
        <f>Points!A12</f>
        <v>10</v>
      </c>
      <c r="C22" s="147" t="s">
        <v>122</v>
      </c>
      <c r="D22" s="148" t="str">
        <f t="shared" si="5"/>
        <v>Lap (10)</v>
      </c>
      <c r="E22" s="149" t="s">
        <v>129</v>
      </c>
      <c r="F22" s="150">
        <f>IF((IF($C22=E22,$B22,0))=0,"",IF($C22=E22,$B22,0))</f>
      </c>
      <c r="G22" s="149" t="s">
        <v>132</v>
      </c>
      <c r="H22" s="150">
        <f>IF((IF($C22=G22,$B22,0))=0,"",IF($C22=G22,$B22,0))</f>
      </c>
      <c r="I22" s="149" t="s">
        <v>116</v>
      </c>
      <c r="J22" s="150">
        <f>IF((IF($C22=I22,$B22,0))=0,"",IF($C22=I22,$B22,0))</f>
      </c>
      <c r="K22" s="149" t="s">
        <v>117</v>
      </c>
      <c r="L22" s="150">
        <f>IF((IF($C22=K22,$B22,0))=0,"",IF($C22=K22,$B22,0))</f>
      </c>
      <c r="M22" s="149" t="s">
        <v>134</v>
      </c>
      <c r="N22" s="150">
        <f>IF((IF($C22=M22,$B22,0))=0,"",IF($C22=M22,$B22,0))</f>
      </c>
      <c r="O22" s="149" t="s">
        <v>129</v>
      </c>
      <c r="P22" s="150">
        <f>IF((IF($C22=O22,$B22,0))=0,"",IF($C22=O22,$B22,0))</f>
      </c>
      <c r="Q22" s="149" t="s">
        <v>134</v>
      </c>
      <c r="R22" s="150">
        <f>IF((IF($C22=Q22,$B22,0))=0,"",IF($C22=Q22,$B22,0))</f>
      </c>
      <c r="S22" s="149" t="s">
        <v>129</v>
      </c>
      <c r="T22" s="150">
        <f>IF((IF($C22=S22,$B22,0))=0,"",IF($C22=S22,$B22,0))</f>
      </c>
    </row>
    <row r="23" spans="1:20" ht="12.75" customHeight="1">
      <c r="A23" s="133"/>
      <c r="B23" s="133"/>
      <c r="C23" s="147"/>
      <c r="D23" s="148"/>
      <c r="E23" s="149"/>
      <c r="F23" s="150"/>
      <c r="G23" s="149"/>
      <c r="H23" s="150"/>
      <c r="I23" s="149"/>
      <c r="J23" s="150"/>
      <c r="K23" s="149"/>
      <c r="L23" s="150"/>
      <c r="M23" s="149"/>
      <c r="N23" s="150"/>
      <c r="O23" s="149"/>
      <c r="P23" s="150"/>
      <c r="Q23" s="149"/>
      <c r="R23" s="150"/>
      <c r="S23" s="149"/>
      <c r="T23" s="150"/>
    </row>
    <row r="24" spans="1:20" ht="12.75" customHeight="1" thickBot="1">
      <c r="A24" s="133" t="s">
        <v>80</v>
      </c>
      <c r="B24" s="133">
        <f>Points!A14</f>
        <v>10</v>
      </c>
      <c r="C24" s="151">
        <v>14</v>
      </c>
      <c r="D24" s="148" t="str">
        <f t="shared" si="5"/>
        <v>LoLL (10)</v>
      </c>
      <c r="E24" s="149">
        <v>11</v>
      </c>
      <c r="F24" s="150">
        <f>IF((IF($C24=E24,$B24,0))=0,"",IF($C24=E24,$B24,0))</f>
      </c>
      <c r="G24" s="149">
        <v>9</v>
      </c>
      <c r="H24" s="150">
        <f>IF((IF($C24=G24,$B24,0))=0,"",IF($C24=G24,$B24,0))</f>
      </c>
      <c r="I24" s="149">
        <v>13</v>
      </c>
      <c r="J24" s="150">
        <f>IF((IF($C24=I24,$B24,0))=0,"",IF($C24=I24,$B24,0))</f>
      </c>
      <c r="K24" s="149">
        <v>11</v>
      </c>
      <c r="L24" s="150">
        <f>IF((IF($C24=K24,$B24,0))=0,"",IF($C24=K24,$B24,0))</f>
      </c>
      <c r="M24" s="149">
        <v>10</v>
      </c>
      <c r="N24" s="150">
        <f>IF((IF($C24=M24,$B24,0))=0,"",IF($C24=M24,$B24,0))</f>
      </c>
      <c r="O24" s="149">
        <v>10</v>
      </c>
      <c r="P24" s="150">
        <f>IF((IF($C24=O24,$B24,0))=0,"",IF($C24=O24,$B24,0))</f>
      </c>
      <c r="Q24" s="149">
        <v>15</v>
      </c>
      <c r="R24" s="150">
        <f>IF((IF($C24=Q24,$B24,0))=0,"",IF($C24=Q24,$B24,0))</f>
      </c>
      <c r="S24" s="149">
        <v>14</v>
      </c>
      <c r="T24" s="150">
        <f>IF((IF($C24=S24,$B24,0))=0,"",IF($C24=S24,$B24,0))</f>
        <v>10</v>
      </c>
    </row>
    <row r="25" spans="1:20" ht="12.75" customHeight="1">
      <c r="A25" s="133"/>
      <c r="B25" s="133"/>
      <c r="C25" s="152"/>
      <c r="D25" s="153"/>
      <c r="E25" s="149"/>
      <c r="F25" s="150"/>
      <c r="G25" s="149"/>
      <c r="H25" s="150"/>
      <c r="I25" s="149"/>
      <c r="J25" s="150"/>
      <c r="K25" s="149"/>
      <c r="L25" s="150"/>
      <c r="M25" s="149"/>
      <c r="N25" s="150"/>
      <c r="O25" s="149"/>
      <c r="P25" s="150"/>
      <c r="Q25" s="149"/>
      <c r="R25" s="150"/>
      <c r="S25" s="149"/>
      <c r="T25" s="150"/>
    </row>
    <row r="26" spans="1:20" ht="12.75" customHeight="1">
      <c r="A26" s="133" t="s">
        <v>87</v>
      </c>
      <c r="B26" s="133">
        <f>Points!A16</f>
        <v>2</v>
      </c>
      <c r="C26" s="154"/>
      <c r="D26" s="148" t="str">
        <f t="shared" si="5"/>
        <v>2 Hits (2)</v>
      </c>
      <c r="E26" s="149">
        <f>IF(COUNTIF(F$11:F$18,"")=6,"YES","")</f>
      </c>
      <c r="F26" s="150">
        <f>IF(E26="YES",$B26,"")</f>
      </c>
      <c r="G26" s="149" t="str">
        <f>IF(COUNTIF(H$11:H$18,"")=6,"YES","")</f>
        <v>YES</v>
      </c>
      <c r="H26" s="150">
        <f>IF(G26="YES",$B26,"")</f>
        <v>2</v>
      </c>
      <c r="I26" s="149" t="str">
        <f>IF(COUNTIF(J$11:J$18,"")=6,"YES","")</f>
        <v>YES</v>
      </c>
      <c r="J26" s="150">
        <f aca="true" t="shared" si="7" ref="J26:J32">IF(I26="YES",$B26,"")</f>
        <v>2</v>
      </c>
      <c r="K26" s="149">
        <f>IF(COUNTIF(L$11:L$18,"")=6,"YES","")</f>
      </c>
      <c r="L26" s="150">
        <f aca="true" t="shared" si="8" ref="L26:L32">IF(K26="YES",$B26,"")</f>
      </c>
      <c r="M26" s="149">
        <f>IF(COUNTIF(N$11:N$18,"")=6,"YES","")</f>
      </c>
      <c r="N26" s="150">
        <f aca="true" t="shared" si="9" ref="N26:N32">IF(M26="YES",$B26,"")</f>
      </c>
      <c r="O26" s="149">
        <f>IF(COUNTIF(P$11:P$18,"")=6,"YES","")</f>
      </c>
      <c r="P26" s="150">
        <f aca="true" t="shared" si="10" ref="P26:P32">IF(O26="YES",$B26,"")</f>
      </c>
      <c r="Q26" s="149">
        <f>IF(COUNTIF(R$11:R$18,"")=6,"YES","")</f>
      </c>
      <c r="R26" s="150">
        <f aca="true" t="shared" si="11" ref="R26:T32">IF(Q26="YES",$B26,"")</f>
      </c>
      <c r="S26" s="149" t="str">
        <f>IF(COUNTIF(T$11:T$18,"")=6,"YES","")</f>
        <v>YES</v>
      </c>
      <c r="T26" s="150">
        <f t="shared" si="11"/>
        <v>2</v>
      </c>
    </row>
    <row r="27" spans="1:20" ht="12.75">
      <c r="A27" s="133" t="s">
        <v>88</v>
      </c>
      <c r="B27" s="133">
        <f>Points!A17</f>
        <v>4</v>
      </c>
      <c r="C27" s="152"/>
      <c r="D27" s="148" t="str">
        <f t="shared" si="5"/>
        <v>3 Hits (4)</v>
      </c>
      <c r="E27" s="149">
        <f>IF(COUNTIF(F$11:F$18,"")=5,"YES","")</f>
      </c>
      <c r="F27" s="150">
        <f aca="true" t="shared" si="12" ref="F27:H32">IF(E27="YES",$B27,"")</f>
      </c>
      <c r="G27" s="149">
        <f>IF(COUNTIF(H$11:H$18,"")=5,"YES","")</f>
      </c>
      <c r="H27" s="150">
        <f t="shared" si="12"/>
      </c>
      <c r="I27" s="149">
        <f>IF(COUNTIF(J$11:J$18,"")=5,"YES","")</f>
      </c>
      <c r="J27" s="150">
        <f t="shared" si="7"/>
      </c>
      <c r="K27" s="149">
        <f>IF(COUNTIF(L$11:L$18,"")=5,"YES","")</f>
      </c>
      <c r="L27" s="150">
        <f t="shared" si="8"/>
      </c>
      <c r="M27" s="149">
        <f>IF(COUNTIF(N$11:N$18,"")=5,"YES","")</f>
      </c>
      <c r="N27" s="150">
        <f t="shared" si="9"/>
      </c>
      <c r="O27" s="149">
        <f>IF(COUNTIF(P$11:P$18,"")=5,"YES","")</f>
      </c>
      <c r="P27" s="150">
        <f t="shared" si="10"/>
      </c>
      <c r="Q27" s="149">
        <f>IF(COUNTIF(R$11:R$18,"")=5,"YES","")</f>
      </c>
      <c r="R27" s="150">
        <f t="shared" si="11"/>
      </c>
      <c r="S27" s="149">
        <f>IF(COUNTIF(T$11:T$18,"")=5,"YES","")</f>
      </c>
      <c r="T27" s="150">
        <f t="shared" si="11"/>
      </c>
    </row>
    <row r="28" spans="1:20" ht="12.75">
      <c r="A28" s="133" t="s">
        <v>89</v>
      </c>
      <c r="B28" s="133">
        <f>Points!A18</f>
        <v>6</v>
      </c>
      <c r="C28" s="154"/>
      <c r="D28" s="148" t="str">
        <f t="shared" si="5"/>
        <v>4 Hits (6)</v>
      </c>
      <c r="E28" s="149">
        <f>IF(COUNTIF(F$11:F$18,"")=4,"YES","")</f>
      </c>
      <c r="F28" s="150">
        <f t="shared" si="12"/>
      </c>
      <c r="G28" s="149">
        <f>IF(COUNTIF(H$11:H$18,"")=4,"YES","")</f>
      </c>
      <c r="H28" s="150">
        <f t="shared" si="12"/>
      </c>
      <c r="I28" s="149">
        <f>IF(COUNTIF(J$11:J$18,"")=4,"YES","")</f>
      </c>
      <c r="J28" s="150">
        <f t="shared" si="7"/>
      </c>
      <c r="K28" s="149">
        <f>IF(COUNTIF(L$11:L$18,"")=4,"YES","")</f>
      </c>
      <c r="L28" s="150">
        <f t="shared" si="8"/>
      </c>
      <c r="M28" s="149">
        <f>IF(COUNTIF(N$11:N$18,"")=4,"YES","")</f>
      </c>
      <c r="N28" s="150">
        <f t="shared" si="9"/>
      </c>
      <c r="O28" s="149">
        <f>IF(COUNTIF(P$11:P$18,"")=4,"YES","")</f>
      </c>
      <c r="P28" s="150">
        <f t="shared" si="10"/>
      </c>
      <c r="Q28" s="149">
        <f>IF(COUNTIF(R$11:R$18,"")=4,"YES","")</f>
      </c>
      <c r="R28" s="150">
        <f t="shared" si="11"/>
      </c>
      <c r="S28" s="149">
        <f>IF(COUNTIF(T$11:T$18,"")=4,"YES","")</f>
      </c>
      <c r="T28" s="150">
        <f t="shared" si="11"/>
      </c>
    </row>
    <row r="29" spans="1:20" ht="12.75">
      <c r="A29" s="133" t="s">
        <v>90</v>
      </c>
      <c r="B29" s="133">
        <f>Points!A19</f>
        <v>8</v>
      </c>
      <c r="C29" s="154"/>
      <c r="D29" s="148" t="str">
        <f t="shared" si="5"/>
        <v>5 Hits (8)</v>
      </c>
      <c r="E29" s="149">
        <f>IF(COUNTIF(F$11:F$18,"")=3,"YES","")</f>
      </c>
      <c r="F29" s="150">
        <f t="shared" si="12"/>
      </c>
      <c r="G29" s="149">
        <f>IF(COUNTIF(H$11:H$18,"")=3,"YES","")</f>
      </c>
      <c r="H29" s="150">
        <f t="shared" si="12"/>
      </c>
      <c r="I29" s="149">
        <f>IF(COUNTIF(J$11:J$18,"")=3,"YES","")</f>
      </c>
      <c r="J29" s="150">
        <f t="shared" si="7"/>
      </c>
      <c r="K29" s="149">
        <f>IF(COUNTIF(L$11:L$18,"")=3,"YES","")</f>
      </c>
      <c r="L29" s="150">
        <f t="shared" si="8"/>
      </c>
      <c r="M29" s="149">
        <f>IF(COUNTIF(N$11:N$18,"")=3,"YES","")</f>
      </c>
      <c r="N29" s="150">
        <f t="shared" si="9"/>
      </c>
      <c r="O29" s="149">
        <f>IF(COUNTIF(P$11:P$18,"")=3,"YES","")</f>
      </c>
      <c r="P29" s="150">
        <f t="shared" si="10"/>
      </c>
      <c r="Q29" s="149">
        <f>IF(COUNTIF(R$11:R$18,"")=3,"YES","")</f>
      </c>
      <c r="R29" s="150">
        <f t="shared" si="11"/>
      </c>
      <c r="S29" s="149">
        <f>IF(COUNTIF(T$11:T$18,"")=3,"YES","")</f>
      </c>
      <c r="T29" s="150">
        <f t="shared" si="11"/>
      </c>
    </row>
    <row r="30" spans="1:20" ht="12.75">
      <c r="A30" s="133" t="s">
        <v>91</v>
      </c>
      <c r="B30" s="133">
        <f>Points!A20</f>
        <v>10</v>
      </c>
      <c r="C30" s="154"/>
      <c r="D30" s="148" t="str">
        <f t="shared" si="5"/>
        <v>6 Hits (10)</v>
      </c>
      <c r="E30" s="149">
        <f>IF(COUNTIF(F$11:F$18,"")=2,"YES","")</f>
      </c>
      <c r="F30" s="150">
        <f t="shared" si="12"/>
      </c>
      <c r="G30" s="149">
        <f>IF(COUNTIF(H$11:H$18,"")=2,"YES","")</f>
      </c>
      <c r="H30" s="150">
        <f t="shared" si="12"/>
      </c>
      <c r="I30" s="149">
        <f>IF(COUNTIF(J$11:J$18,"")=2,"YES","")</f>
      </c>
      <c r="J30" s="150">
        <f t="shared" si="7"/>
      </c>
      <c r="K30" s="149">
        <f>IF(COUNTIF(L$11:L$18,"")=2,"YES","")</f>
      </c>
      <c r="L30" s="150">
        <f t="shared" si="8"/>
      </c>
      <c r="M30" s="149">
        <f>IF(COUNTIF(N$11:N$18,"")=2,"YES","")</f>
      </c>
      <c r="N30" s="150">
        <f t="shared" si="9"/>
      </c>
      <c r="O30" s="149">
        <f>IF(COUNTIF(P$11:P$18,"")=2,"YES","")</f>
      </c>
      <c r="P30" s="150">
        <f t="shared" si="10"/>
      </c>
      <c r="Q30" s="149">
        <f>IF(COUNTIF(R$11:R$18,"")=2,"YES","")</f>
      </c>
      <c r="R30" s="150">
        <f t="shared" si="11"/>
      </c>
      <c r="S30" s="149">
        <f>IF(COUNTIF(T$11:T$18,"")=2,"YES","")</f>
      </c>
      <c r="T30" s="150">
        <f t="shared" si="11"/>
      </c>
    </row>
    <row r="31" spans="1:20" ht="12.75">
      <c r="A31" s="133" t="s">
        <v>92</v>
      </c>
      <c r="B31" s="133">
        <f>Points!A21</f>
        <v>15</v>
      </c>
      <c r="C31" s="154"/>
      <c r="D31" s="148" t="str">
        <f t="shared" si="5"/>
        <v>7 Hits (15)</v>
      </c>
      <c r="E31" s="149">
        <f>IF(COUNTIF(F$11:F$18,"")=1,"YES","")</f>
      </c>
      <c r="F31" s="150">
        <f t="shared" si="12"/>
      </c>
      <c r="G31" s="149">
        <f>IF(COUNTIF(H$11:H$18,"")=1,"YES","")</f>
      </c>
      <c r="H31" s="150">
        <f t="shared" si="12"/>
      </c>
      <c r="I31" s="149">
        <f>IF(COUNTIF(J$11:J$18,"")=1,"YES","")</f>
      </c>
      <c r="J31" s="150">
        <f t="shared" si="7"/>
      </c>
      <c r="K31" s="149">
        <f>IF(COUNTIF(L$11:L$18,"")=1,"YES","")</f>
      </c>
      <c r="L31" s="150">
        <f t="shared" si="8"/>
      </c>
      <c r="M31" s="149">
        <f>IF(COUNTIF(N$11:N$18,"")=1,"YES","")</f>
      </c>
      <c r="N31" s="150">
        <f t="shared" si="9"/>
      </c>
      <c r="O31" s="149">
        <f>IF(COUNTIF(P$11:P$18,"")=1,"YES","")</f>
      </c>
      <c r="P31" s="150">
        <f t="shared" si="10"/>
      </c>
      <c r="Q31" s="149">
        <f>IF(COUNTIF(R$11:R$18,"")=1,"YES","")</f>
      </c>
      <c r="R31" s="150">
        <f t="shared" si="11"/>
      </c>
      <c r="S31" s="149">
        <f>IF(COUNTIF(T$11:T$18,"")=1,"YES","")</f>
      </c>
      <c r="T31" s="150">
        <f t="shared" si="11"/>
      </c>
    </row>
    <row r="32" spans="1:20" ht="13.5" thickBot="1">
      <c r="A32" s="133" t="s">
        <v>93</v>
      </c>
      <c r="B32" s="133">
        <f>Points!A22</f>
        <v>25</v>
      </c>
      <c r="C32" s="154"/>
      <c r="D32" s="155" t="str">
        <f t="shared" si="5"/>
        <v>8 Hits (25)</v>
      </c>
      <c r="E32" s="149">
        <f>IF(COUNTIF(F$11:F$18,"")=0,"YES","")</f>
      </c>
      <c r="F32" s="150">
        <f t="shared" si="12"/>
      </c>
      <c r="G32" s="149">
        <f>IF(COUNTIF(H$11:H$18,"")=0,"YES","")</f>
      </c>
      <c r="H32" s="150">
        <f t="shared" si="12"/>
      </c>
      <c r="I32" s="149">
        <f>IF(COUNTIF(J$11:J$18,"")=0,"YES","")</f>
      </c>
      <c r="J32" s="150">
        <f t="shared" si="7"/>
      </c>
      <c r="K32" s="149">
        <f>IF(COUNTIF(L$11:L$18,"")=0,"YES","")</f>
      </c>
      <c r="L32" s="150">
        <f t="shared" si="8"/>
      </c>
      <c r="M32" s="149">
        <f>IF(COUNTIF(N$11:N$18,"")=0,"YES","")</f>
      </c>
      <c r="N32" s="150">
        <f t="shared" si="9"/>
      </c>
      <c r="O32" s="149">
        <f>IF(COUNTIF(P$11:P$18,"")=0,"YES","")</f>
      </c>
      <c r="P32" s="150">
        <f t="shared" si="10"/>
      </c>
      <c r="Q32" s="149">
        <f>IF(COUNTIF(R$11:R$18,"")=0,"YES","")</f>
      </c>
      <c r="R32" s="150">
        <f t="shared" si="11"/>
      </c>
      <c r="S32" s="149">
        <f>IF(COUNTIF(T$11:T$18,"")=0,"YES","")</f>
      </c>
      <c r="T32" s="150">
        <f t="shared" si="11"/>
      </c>
    </row>
    <row r="33" spans="1:20" ht="12.75" customHeight="1" hidden="1">
      <c r="A33" s="133"/>
      <c r="B33" s="133"/>
      <c r="C33" s="97"/>
      <c r="D33" s="141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ht="12.75" customHeight="1" hidden="1">
      <c r="A34" s="133"/>
      <c r="B34" s="133"/>
      <c r="C34" s="97"/>
      <c r="D34" s="141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ht="13.5" thickBot="1">
      <c r="A35" s="133"/>
      <c r="B35" s="133"/>
      <c r="C35" s="97"/>
      <c r="D35" s="141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13.5" thickBot="1">
      <c r="A36" s="133"/>
      <c r="B36" s="133"/>
      <c r="C36" s="156">
        <f>IF(COUNTIF(C11:C24,"")&gt;3,0,1)</f>
        <v>1</v>
      </c>
      <c r="D36" s="156" t="s">
        <v>14</v>
      </c>
      <c r="E36" s="156"/>
      <c r="F36" s="157">
        <f>IF(SUM(F11:F32)=0,0,SUM(F11:F32))</f>
        <v>2</v>
      </c>
      <c r="G36" s="156"/>
      <c r="H36" s="157">
        <f>IF(SUM(H11:H32)=0,0,SUM(H11:H32))</f>
        <v>7</v>
      </c>
      <c r="I36" s="156"/>
      <c r="J36" s="157">
        <f>IF(SUM(J11:J32)=0,0,SUM(J11:J32))</f>
        <v>24</v>
      </c>
      <c r="K36" s="156"/>
      <c r="L36" s="157">
        <f>IF(SUM(L11:L32)=0,0,SUM(L11:L32))</f>
        <v>3</v>
      </c>
      <c r="M36" s="156"/>
      <c r="N36" s="157">
        <f>IF(SUM(N11:N32)=0,0,SUM(N11:N32))</f>
        <v>3</v>
      </c>
      <c r="O36" s="156"/>
      <c r="P36" s="157">
        <f>IF(SUM(P11:P32)=0,0,SUM(P11:P32))</f>
        <v>0</v>
      </c>
      <c r="Q36" s="156"/>
      <c r="R36" s="157">
        <f>IF(SUM(R11:R32)=0,0,SUM(R11:R32))</f>
        <v>0</v>
      </c>
      <c r="S36" s="156"/>
      <c r="T36" s="157">
        <f>IF(SUM(T11:T32)=0,0,SUM(T11:T32))</f>
        <v>37</v>
      </c>
    </row>
    <row r="37" spans="1:20" ht="13.5" thickBot="1">
      <c r="A37" s="133"/>
      <c r="B37" s="133"/>
      <c r="C37" s="97"/>
      <c r="D37" s="141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3.5" thickBot="1">
      <c r="A38" s="133"/>
      <c r="B38" s="133"/>
      <c r="C38" s="97"/>
      <c r="D38" s="156" t="s">
        <v>104</v>
      </c>
      <c r="E38" s="97"/>
      <c r="F38" s="157">
        <f>HLOOKUP(E9,Total,2,0)</f>
        <v>180</v>
      </c>
      <c r="G38" s="156"/>
      <c r="H38" s="157">
        <f>HLOOKUP(G9,Total,2,0)</f>
        <v>160</v>
      </c>
      <c r="I38" s="156"/>
      <c r="J38" s="157">
        <f>HLOOKUP(I9,Total,2,0)</f>
        <v>252</v>
      </c>
      <c r="K38" s="156"/>
      <c r="L38" s="157">
        <f>HLOOKUP(K9,Total,2,0)</f>
        <v>225</v>
      </c>
      <c r="M38" s="156"/>
      <c r="N38" s="157">
        <f>HLOOKUP(M9,Total,2,0)</f>
        <v>163</v>
      </c>
      <c r="O38" s="156"/>
      <c r="P38" s="157">
        <f>HLOOKUP(O9,Total,2,0)</f>
        <v>303</v>
      </c>
      <c r="Q38" s="156"/>
      <c r="R38" s="157">
        <f>HLOOKUP(Q9,Total,2,0)</f>
        <v>219</v>
      </c>
      <c r="S38" s="156"/>
      <c r="T38" s="157">
        <f>HLOOKUP(S9,Total,2,0)</f>
        <v>326</v>
      </c>
    </row>
    <row r="39" spans="1:20" ht="12.75">
      <c r="A39" s="133"/>
      <c r="B39" s="133"/>
      <c r="C39" s="97"/>
      <c r="D39" s="141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ht="12.75">
      <c r="A40" s="133"/>
      <c r="B40" s="133"/>
      <c r="C40" s="97"/>
      <c r="D40" s="100"/>
      <c r="E40" s="158" t="s">
        <v>135</v>
      </c>
      <c r="F40" s="99">
        <v>0.8916666666666666</v>
      </c>
      <c r="G40" s="158" t="s">
        <v>135</v>
      </c>
      <c r="H40" s="99">
        <v>0.9506944444444444</v>
      </c>
      <c r="I40" s="158" t="s">
        <v>135</v>
      </c>
      <c r="J40" s="99">
        <v>0.9152777777777777</v>
      </c>
      <c r="K40" s="158" t="s">
        <v>135</v>
      </c>
      <c r="L40" s="99">
        <v>0.8555555555555556</v>
      </c>
      <c r="M40" s="158" t="s">
        <v>135</v>
      </c>
      <c r="N40" s="99">
        <v>0.9965277777777778</v>
      </c>
      <c r="O40" s="158" t="s">
        <v>135</v>
      </c>
      <c r="P40" s="99">
        <v>0.6784722222222223</v>
      </c>
      <c r="Q40" s="158" t="s">
        <v>135</v>
      </c>
      <c r="R40" s="99">
        <v>0.9638888888888889</v>
      </c>
      <c r="S40" s="158" t="s">
        <v>135</v>
      </c>
      <c r="T40" s="99">
        <v>0.9520833333333334</v>
      </c>
    </row>
    <row r="41" spans="3:20" ht="12.75">
      <c r="C41" s="97"/>
      <c r="D41" s="141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</sheetData>
  <sheetProtection selectLockedCells="1"/>
  <mergeCells count="8">
    <mergeCell ref="S9:T9"/>
    <mergeCell ref="Q9:R9"/>
    <mergeCell ref="E9:F9"/>
    <mergeCell ref="M9:N9"/>
    <mergeCell ref="I9:J9"/>
    <mergeCell ref="G9:H9"/>
    <mergeCell ref="K9:L9"/>
    <mergeCell ref="O9:P9"/>
  </mergeCells>
  <conditionalFormatting sqref="I11:I25 K11:K25 M11:M25 G11:G25 O11:O25 E11:E25 Q11:Q25 S11:S25">
    <cfRule type="expression" priority="4" dxfId="0" stopIfTrue="1">
      <formula>IF(F11="",0,1)</formula>
    </cfRule>
  </conditionalFormatting>
  <conditionalFormatting sqref="H11:H25 L11:L25 N11:N25 P11:P25 R11:R25 F11:F25 J11:J25 T11:T25">
    <cfRule type="cellIs" priority="5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6.00390625" style="0" hidden="1" customWidth="1"/>
    <col min="2" max="2" width="5.574218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132</v>
      </c>
      <c r="D11" s="59" t="str">
        <f>A11&amp;" ("&amp;B11&amp;")"</f>
        <v>1 (10)</v>
      </c>
      <c r="E11" s="53" t="s">
        <v>116</v>
      </c>
      <c r="F11" s="54">
        <f>IF((IF($C11=E11,$B11,0))=0,"",IF($C11=E11,$B11,0))</f>
      </c>
      <c r="G11" s="53" t="s">
        <v>116</v>
      </c>
      <c r="H11" s="54">
        <f aca="true" t="shared" si="0" ref="H11:H18">IF((IF($C11=G11,$B11,0))=0,"",IF($C11=G11,$B11,0))</f>
      </c>
      <c r="I11" s="53" t="s">
        <v>132</v>
      </c>
      <c r="J11" s="54">
        <f aca="true" t="shared" si="1" ref="J11:J18">IF((IF($C11=I11,$B11,0))=0,"",IF($C11=I11,$B11,0))</f>
        <v>10</v>
      </c>
      <c r="K11" s="53" t="s">
        <v>116</v>
      </c>
      <c r="L11" s="54">
        <f aca="true" t="shared" si="2" ref="L11:L18">IF((IF($C11=K11,$B11,0))=0,"",IF($C11=K11,$B11,0))</f>
      </c>
      <c r="M11" s="53" t="s">
        <v>122</v>
      </c>
      <c r="N11" s="54">
        <f aca="true" t="shared" si="3" ref="N11:P18">IF((IF($C11=M11,$B11,0))=0,"",IF($C11=M11,$B11,0))</f>
      </c>
      <c r="O11" s="53" t="s">
        <v>116</v>
      </c>
      <c r="P11" s="54">
        <f t="shared" si="3"/>
      </c>
      <c r="Q11" s="53" t="s">
        <v>116</v>
      </c>
      <c r="R11" s="54">
        <f aca="true" t="shared" si="4" ref="R11:T18">IF((IF($C11=Q11,$B11,0))=0,"",IF($C11=Q11,$B11,0))</f>
      </c>
      <c r="S11" s="53" t="s">
        <v>132</v>
      </c>
      <c r="T11" s="54">
        <f t="shared" si="4"/>
        <v>10</v>
      </c>
    </row>
    <row r="12" spans="1:20" ht="12.75" customHeight="1">
      <c r="A12">
        <v>2</v>
      </c>
      <c r="B12">
        <f>Points!A2</f>
        <v>8</v>
      </c>
      <c r="C12" s="58" t="s">
        <v>123</v>
      </c>
      <c r="D12" s="59" t="str">
        <f aca="true" t="shared" si="5" ref="D12:D32">A12&amp;" ("&amp;B12&amp;")"</f>
        <v>2 (8)</v>
      </c>
      <c r="E12" s="53" t="s">
        <v>122</v>
      </c>
      <c r="F12" s="54">
        <f aca="true" t="shared" si="6" ref="F12:F18">IF((IF($C12=E12,$B12,0))=0,"",IF($C12=E12,$B12,0))</f>
      </c>
      <c r="G12" s="53" t="s">
        <v>132</v>
      </c>
      <c r="H12" s="54">
        <f t="shared" si="0"/>
      </c>
      <c r="I12" s="53" t="s">
        <v>161</v>
      </c>
      <c r="J12" s="54">
        <f t="shared" si="1"/>
      </c>
      <c r="K12" s="53" t="s">
        <v>132</v>
      </c>
      <c r="L12" s="54">
        <f t="shared" si="2"/>
      </c>
      <c r="M12" s="53" t="s">
        <v>116</v>
      </c>
      <c r="N12" s="54">
        <f t="shared" si="3"/>
      </c>
      <c r="O12" s="53" t="s">
        <v>132</v>
      </c>
      <c r="P12" s="54">
        <f t="shared" si="3"/>
      </c>
      <c r="Q12" s="53" t="s">
        <v>132</v>
      </c>
      <c r="R12" s="54">
        <f t="shared" si="4"/>
      </c>
      <c r="S12" s="53" t="s">
        <v>116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116</v>
      </c>
      <c r="D13" s="59" t="str">
        <f t="shared" si="5"/>
        <v>3 (6)</v>
      </c>
      <c r="E13" s="53" t="s">
        <v>132</v>
      </c>
      <c r="F13" s="54">
        <f t="shared" si="6"/>
      </c>
      <c r="G13" s="53" t="s">
        <v>161</v>
      </c>
      <c r="H13" s="54">
        <f t="shared" si="0"/>
      </c>
      <c r="I13" s="53" t="s">
        <v>121</v>
      </c>
      <c r="J13" s="54">
        <f t="shared" si="1"/>
      </c>
      <c r="K13" s="53" t="s">
        <v>129</v>
      </c>
      <c r="L13" s="54">
        <f t="shared" si="2"/>
      </c>
      <c r="M13" s="53" t="s">
        <v>132</v>
      </c>
      <c r="N13" s="54">
        <f t="shared" si="3"/>
      </c>
      <c r="O13" s="53" t="s">
        <v>129</v>
      </c>
      <c r="P13" s="54">
        <f t="shared" si="3"/>
      </c>
      <c r="Q13" s="53" t="s">
        <v>129</v>
      </c>
      <c r="R13" s="54">
        <f t="shared" si="4"/>
      </c>
      <c r="S13" s="53" t="s">
        <v>134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117</v>
      </c>
      <c r="D14" s="59" t="str">
        <f t="shared" si="5"/>
        <v>4 (5)</v>
      </c>
      <c r="E14" s="53" t="s">
        <v>120</v>
      </c>
      <c r="F14" s="54">
        <f t="shared" si="6"/>
      </c>
      <c r="G14" s="53" t="s">
        <v>129</v>
      </c>
      <c r="H14" s="54">
        <f t="shared" si="0"/>
      </c>
      <c r="I14" s="53" t="s">
        <v>134</v>
      </c>
      <c r="J14" s="54">
        <f t="shared" si="1"/>
      </c>
      <c r="K14" s="53" t="s">
        <v>121</v>
      </c>
      <c r="L14" s="54">
        <f t="shared" si="2"/>
      </c>
      <c r="M14" s="53" t="s">
        <v>117</v>
      </c>
      <c r="N14" s="54">
        <f t="shared" si="3"/>
        <v>5</v>
      </c>
      <c r="O14" s="53" t="s">
        <v>117</v>
      </c>
      <c r="P14" s="54">
        <f t="shared" si="3"/>
        <v>5</v>
      </c>
      <c r="Q14" s="53" t="s">
        <v>121</v>
      </c>
      <c r="R14" s="54">
        <f t="shared" si="4"/>
      </c>
      <c r="S14" s="53" t="s">
        <v>129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128</v>
      </c>
      <c r="D15" s="59" t="str">
        <f t="shared" si="5"/>
        <v>5 (4)</v>
      </c>
      <c r="E15" s="53" t="s">
        <v>134</v>
      </c>
      <c r="F15" s="54">
        <f t="shared" si="6"/>
      </c>
      <c r="G15" s="53" t="s">
        <v>122</v>
      </c>
      <c r="H15" s="54">
        <f t="shared" si="0"/>
      </c>
      <c r="I15" s="53" t="s">
        <v>129</v>
      </c>
      <c r="J15" s="54">
        <f t="shared" si="1"/>
      </c>
      <c r="K15" s="53" t="s">
        <v>122</v>
      </c>
      <c r="L15" s="54">
        <f t="shared" si="2"/>
      </c>
      <c r="M15" s="53" t="s">
        <v>127</v>
      </c>
      <c r="N15" s="54">
        <f t="shared" si="3"/>
      </c>
      <c r="O15" s="53" t="s">
        <v>122</v>
      </c>
      <c r="P15" s="54">
        <f t="shared" si="3"/>
      </c>
      <c r="Q15" s="53" t="s">
        <v>134</v>
      </c>
      <c r="R15" s="54">
        <f t="shared" si="4"/>
      </c>
      <c r="S15" s="53" t="s">
        <v>121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130</v>
      </c>
      <c r="D16" s="59" t="str">
        <f t="shared" si="5"/>
        <v>6 (3)</v>
      </c>
      <c r="E16" s="53" t="s">
        <v>117</v>
      </c>
      <c r="F16" s="54">
        <f t="shared" si="6"/>
      </c>
      <c r="G16" s="53" t="s">
        <v>121</v>
      </c>
      <c r="H16" s="54">
        <f t="shared" si="0"/>
      </c>
      <c r="I16" s="53" t="s">
        <v>122</v>
      </c>
      <c r="J16" s="54">
        <f t="shared" si="1"/>
      </c>
      <c r="K16" s="53" t="s">
        <v>134</v>
      </c>
      <c r="L16" s="54">
        <f t="shared" si="2"/>
      </c>
      <c r="M16" s="53" t="s">
        <v>123</v>
      </c>
      <c r="N16" s="54">
        <f t="shared" si="3"/>
      </c>
      <c r="O16" s="53" t="s">
        <v>121</v>
      </c>
      <c r="P16" s="54">
        <f t="shared" si="3"/>
      </c>
      <c r="Q16" s="53" t="s">
        <v>120</v>
      </c>
      <c r="R16" s="54">
        <f t="shared" si="4"/>
      </c>
      <c r="S16" s="53" t="s">
        <v>161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129</v>
      </c>
      <c r="D17" s="59" t="str">
        <f t="shared" si="5"/>
        <v>7 (2)</v>
      </c>
      <c r="E17" s="53" t="s">
        <v>161</v>
      </c>
      <c r="F17" s="54">
        <f t="shared" si="6"/>
      </c>
      <c r="G17" s="53" t="s">
        <v>117</v>
      </c>
      <c r="H17" s="54">
        <f t="shared" si="0"/>
      </c>
      <c r="I17" s="53" t="s">
        <v>131</v>
      </c>
      <c r="J17" s="54">
        <f t="shared" si="1"/>
      </c>
      <c r="K17" s="53" t="s">
        <v>128</v>
      </c>
      <c r="L17" s="54">
        <f t="shared" si="2"/>
      </c>
      <c r="M17" s="53" t="s">
        <v>134</v>
      </c>
      <c r="N17" s="54">
        <f t="shared" si="3"/>
      </c>
      <c r="O17" s="53" t="s">
        <v>134</v>
      </c>
      <c r="P17" s="54">
        <f t="shared" si="3"/>
      </c>
      <c r="Q17" s="53" t="s">
        <v>117</v>
      </c>
      <c r="R17" s="54">
        <f t="shared" si="4"/>
      </c>
      <c r="S17" s="53" t="s">
        <v>122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121</v>
      </c>
      <c r="D18" s="59" t="str">
        <f t="shared" si="5"/>
        <v>8 (1)</v>
      </c>
      <c r="E18" s="53" t="s">
        <v>127</v>
      </c>
      <c r="F18" s="54">
        <f t="shared" si="6"/>
      </c>
      <c r="G18" s="53" t="s">
        <v>123</v>
      </c>
      <c r="H18" s="54">
        <f t="shared" si="0"/>
      </c>
      <c r="I18" s="53" t="s">
        <v>116</v>
      </c>
      <c r="J18" s="54">
        <f t="shared" si="1"/>
      </c>
      <c r="K18" s="53" t="s">
        <v>120</v>
      </c>
      <c r="L18" s="54">
        <f t="shared" si="2"/>
      </c>
      <c r="M18" s="53" t="s">
        <v>121</v>
      </c>
      <c r="N18" s="54">
        <f t="shared" si="3"/>
        <v>1</v>
      </c>
      <c r="O18" s="53" t="s">
        <v>128</v>
      </c>
      <c r="P18" s="54">
        <f t="shared" si="3"/>
      </c>
      <c r="Q18" s="53" t="s">
        <v>161</v>
      </c>
      <c r="R18" s="54">
        <f t="shared" si="4"/>
      </c>
      <c r="S18" s="53" t="s">
        <v>120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132</v>
      </c>
      <c r="D20" s="59" t="str">
        <f t="shared" si="5"/>
        <v>Pole (10)</v>
      </c>
      <c r="E20" s="53" t="s">
        <v>116</v>
      </c>
      <c r="F20" s="54">
        <f>IF((IF($C20=E20,$B20,0))=0,"",IF($C20=E20,$B20,0))</f>
      </c>
      <c r="G20" s="53" t="s">
        <v>116</v>
      </c>
      <c r="H20" s="54">
        <f>IF((IF($C20=G20,$B20,0))=0,"",IF($C20=G20,$B20,0))</f>
      </c>
      <c r="I20" s="53" t="s">
        <v>132</v>
      </c>
      <c r="J20" s="54">
        <f>IF((IF($C20=I20,$B20,0))=0,"",IF($C20=I20,$B20,0))</f>
        <v>10</v>
      </c>
      <c r="K20" s="53" t="s">
        <v>116</v>
      </c>
      <c r="L20" s="54">
        <f>IF((IF($C20=K20,$B20,0))=0,"",IF($C20=K20,$B20,0))</f>
      </c>
      <c r="M20" s="53" t="s">
        <v>116</v>
      </c>
      <c r="N20" s="54">
        <f>IF((IF($C20=M20,$B20,0))=0,"",IF($C20=M20,$B20,0))</f>
      </c>
      <c r="O20" s="53" t="s">
        <v>116</v>
      </c>
      <c r="P20" s="54">
        <f>IF((IF($C20=O20,$B20,0))=0,"",IF($C20=O20,$B20,0))</f>
      </c>
      <c r="Q20" s="53" t="s">
        <v>116</v>
      </c>
      <c r="R20" s="54">
        <f>IF((IF($C20=Q20,$B20,0))=0,"",IF($C20=Q20,$B20,0))</f>
      </c>
      <c r="S20" s="53" t="s">
        <v>132</v>
      </c>
      <c r="T20" s="54">
        <f>IF((IF($C20=S20,$B20,0))=0,"",IF($C20=S20,$B20,0))</f>
        <v>10</v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134</v>
      </c>
      <c r="D22" s="59" t="str">
        <f t="shared" si="5"/>
        <v>Lap (10)</v>
      </c>
      <c r="E22" s="53" t="s">
        <v>122</v>
      </c>
      <c r="F22" s="54">
        <f>IF((IF($C22=E22,$B22,0))=0,"",IF($C22=E22,$B22,0))</f>
      </c>
      <c r="G22" s="53" t="s">
        <v>116</v>
      </c>
      <c r="H22" s="54">
        <f>IF((IF($C22=G22,$B22,0))=0,"",IF($C22=G22,$B22,0))</f>
      </c>
      <c r="I22" s="53" t="s">
        <v>134</v>
      </c>
      <c r="J22" s="54">
        <f>IF((IF($C22=I22,$B22,0))=0,"",IF($C22=I22,$B22,0))</f>
        <v>10</v>
      </c>
      <c r="K22" s="53" t="s">
        <v>116</v>
      </c>
      <c r="L22" s="54">
        <f>IF((IF($C22=K22,$B22,0))=0,"",IF($C22=K22,$B22,0))</f>
      </c>
      <c r="M22" s="53" t="s">
        <v>132</v>
      </c>
      <c r="N22" s="54">
        <f>IF((IF($C22=M22,$B22,0))=0,"",IF($C22=M22,$B22,0))</f>
      </c>
      <c r="O22" s="53" t="s">
        <v>132</v>
      </c>
      <c r="P22" s="54">
        <f>IF((IF($C22=O22,$B22,0))=0,"",IF($C22=O22,$B22,0))</f>
      </c>
      <c r="Q22" s="53" t="s">
        <v>116</v>
      </c>
      <c r="R22" s="54">
        <f>IF((IF($C22=Q22,$B22,0))=0,"",IF($C22=Q22,$B22,0))</f>
      </c>
      <c r="S22" s="53" t="s">
        <v>134</v>
      </c>
      <c r="T22" s="54">
        <f>IF((IF($C22=S22,$B22,0))=0,"",IF($C22=S22,$B22,0))</f>
        <v>10</v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15</v>
      </c>
      <c r="D24" s="59" t="str">
        <f t="shared" si="5"/>
        <v>LoLL (10)</v>
      </c>
      <c r="E24" s="53">
        <v>11</v>
      </c>
      <c r="F24" s="54">
        <f>IF((IF($C24=E24,$B24,0))=0,"",IF($C24=E24,$B24,0))</f>
      </c>
      <c r="G24" s="53">
        <v>9</v>
      </c>
      <c r="H24" s="54">
        <f>IF((IF($C24=G24,$B24,0))=0,"",IF($C24=G24,$B24,0))</f>
      </c>
      <c r="I24" s="53">
        <v>13</v>
      </c>
      <c r="J24" s="54">
        <f>IF((IF($C24=I24,$B24,0))=0,"",IF($C24=I24,$B24,0))</f>
      </c>
      <c r="K24" s="53">
        <v>11</v>
      </c>
      <c r="L24" s="54">
        <f>IF((IF($C24=K24,$B24,0))=0,"",IF($C24=K24,$B24,0))</f>
      </c>
      <c r="M24" s="53">
        <v>10</v>
      </c>
      <c r="N24" s="54">
        <f>IF((IF($C24=M24,$B24,0))=0,"",IF($C24=M24,$B24,0))</f>
      </c>
      <c r="O24" s="53">
        <v>14</v>
      </c>
      <c r="P24" s="54">
        <f>IF((IF($C24=O24,$B24,0))=0,"",IF($C24=O24,$B24,0))</f>
      </c>
      <c r="Q24" s="53">
        <v>12</v>
      </c>
      <c r="R24" s="54">
        <f>IF((IF($C24=Q24,$B24,0))=0,"",IF($C24=Q24,$B24,0))</f>
      </c>
      <c r="S24" s="53">
        <v>14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 t="str">
        <f>IF(COUNTIF(N$11:N$18,"")=6,"YES","")</f>
        <v>YES</v>
      </c>
      <c r="N26" s="54">
        <f aca="true" t="shared" si="9" ref="N26:N32">IF(M26="YES",$B26,"")</f>
        <v>2</v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0</v>
      </c>
      <c r="G36" s="8"/>
      <c r="H36" s="25">
        <f>IF(SUM(H11:H32)=0,0,SUM(H11:H32))</f>
        <v>0</v>
      </c>
      <c r="I36" s="8"/>
      <c r="J36" s="25">
        <f>IF(SUM(J11:J32)=0,0,SUM(J11:J32))</f>
        <v>30</v>
      </c>
      <c r="K36" s="8"/>
      <c r="L36" s="25">
        <f>IF(SUM(L11:L32)=0,0,SUM(L11:L32))</f>
        <v>0</v>
      </c>
      <c r="M36" s="8"/>
      <c r="N36" s="25">
        <f>IF(SUM(N11:N32)=0,0,SUM(N11:N32))</f>
        <v>8</v>
      </c>
      <c r="O36" s="8"/>
      <c r="P36" s="25">
        <f>IF(SUM(P11:P32)=0,0,SUM(P11:P32))</f>
        <v>5</v>
      </c>
      <c r="Q36" s="8"/>
      <c r="R36" s="25">
        <f>IF(SUM(R11:R32)=0,0,SUM(R11:R32))</f>
        <v>0</v>
      </c>
      <c r="S36" s="8"/>
      <c r="T36" s="25">
        <f>IF(SUM(T11:T32)=0,0,SUM(T11:T32))</f>
        <v>30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s="91" customFormat="1" ht="12.75">
      <c r="E40" s="101" t="s">
        <v>135</v>
      </c>
      <c r="F40" s="98">
        <v>0.7451388888888889</v>
      </c>
      <c r="G40" s="101" t="s">
        <v>135</v>
      </c>
      <c r="H40" s="98">
        <v>0.40277777777777773</v>
      </c>
      <c r="I40" s="101" t="s">
        <v>135</v>
      </c>
      <c r="J40" s="98">
        <v>0.5145833333333333</v>
      </c>
      <c r="K40" s="101" t="s">
        <v>135</v>
      </c>
      <c r="L40" s="98">
        <v>0.7083333333333334</v>
      </c>
      <c r="M40" s="101" t="s">
        <v>135</v>
      </c>
      <c r="N40" s="98">
        <v>0.6895833333333333</v>
      </c>
      <c r="O40" s="101" t="s">
        <v>135</v>
      </c>
      <c r="P40" s="98">
        <v>0.4895833333333333</v>
      </c>
      <c r="Q40" s="101" t="s">
        <v>135</v>
      </c>
      <c r="R40" s="98">
        <v>0.4451388888888889</v>
      </c>
      <c r="S40" s="101" t="s">
        <v>135</v>
      </c>
      <c r="T40" s="98">
        <v>0.7090277777777777</v>
      </c>
    </row>
    <row r="43" spans="5:18" ht="22.5">
      <c r="E43" s="159"/>
      <c r="G43" s="160"/>
      <c r="I43" s="6"/>
      <c r="M43" s="160"/>
      <c r="Q43" s="162"/>
      <c r="R43" s="163"/>
    </row>
    <row r="44" spans="5:18" ht="22.5">
      <c r="E44" s="159"/>
      <c r="G44" s="160"/>
      <c r="I44" s="6"/>
      <c r="M44" s="160"/>
      <c r="Q44" s="162"/>
      <c r="R44" s="163"/>
    </row>
    <row r="45" spans="5:18" ht="22.5">
      <c r="E45" s="159"/>
      <c r="G45" s="160"/>
      <c r="I45" s="6"/>
      <c r="M45" s="160"/>
      <c r="Q45" s="162"/>
      <c r="R45" s="163"/>
    </row>
    <row r="46" spans="5:18" ht="16.5">
      <c r="E46" s="160"/>
      <c r="G46" s="160"/>
      <c r="I46" s="6"/>
      <c r="M46" s="160"/>
      <c r="Q46" s="162"/>
      <c r="R46" s="163"/>
    </row>
    <row r="47" spans="5:18" ht="22.5">
      <c r="E47" s="159"/>
      <c r="G47" s="160"/>
      <c r="I47" s="6"/>
      <c r="M47" s="160"/>
      <c r="Q47" s="162"/>
      <c r="R47" s="163"/>
    </row>
    <row r="48" spans="5:18" ht="22.5">
      <c r="E48" s="159"/>
      <c r="G48" s="160"/>
      <c r="I48" s="6"/>
      <c r="M48" s="160"/>
      <c r="Q48" s="162"/>
      <c r="R48" s="163"/>
    </row>
    <row r="49" spans="5:18" ht="22.5">
      <c r="E49" s="159"/>
      <c r="G49" s="160"/>
      <c r="I49" s="6"/>
      <c r="M49" s="160"/>
      <c r="Q49" s="162"/>
      <c r="R49" s="163"/>
    </row>
    <row r="50" spans="5:18" ht="22.5">
      <c r="E50" s="159"/>
      <c r="G50" s="160"/>
      <c r="I50" s="6"/>
      <c r="M50" s="160"/>
      <c r="Q50" s="162"/>
      <c r="R50" s="163"/>
    </row>
    <row r="51" spans="5:18" ht="22.5">
      <c r="E51" s="159"/>
      <c r="G51" s="160"/>
      <c r="M51" s="160"/>
      <c r="Q51" s="162"/>
      <c r="R51" s="163"/>
    </row>
    <row r="52" spans="5:18" ht="22.5">
      <c r="E52" s="159"/>
      <c r="G52" s="160"/>
      <c r="I52" s="6"/>
      <c r="M52" s="160"/>
      <c r="N52" s="160"/>
      <c r="Q52" s="162"/>
      <c r="R52" s="163"/>
    </row>
    <row r="53" spans="5:18" ht="22.5">
      <c r="E53" s="159"/>
      <c r="G53" s="160"/>
      <c r="I53" s="6"/>
      <c r="M53" s="160"/>
      <c r="N53" s="160"/>
      <c r="Q53" s="164"/>
      <c r="R53" s="163"/>
    </row>
    <row r="54" spans="5:18" ht="23.25">
      <c r="E54" s="161"/>
      <c r="I54" s="6"/>
      <c r="M54" s="160"/>
      <c r="N54" s="160"/>
      <c r="Q54" s="162"/>
      <c r="R54" s="163"/>
    </row>
    <row r="55" spans="17:18" ht="15">
      <c r="Q55" s="162"/>
      <c r="R55" s="163"/>
    </row>
    <row r="56" spans="17:18" ht="15">
      <c r="Q56" s="162"/>
      <c r="R56" s="163"/>
    </row>
  </sheetData>
  <sheetProtection selectLockedCells="1"/>
  <mergeCells count="8">
    <mergeCell ref="S9:T9"/>
    <mergeCell ref="Q9:R9"/>
    <mergeCell ref="E9:F9"/>
    <mergeCell ref="M9:N9"/>
    <mergeCell ref="G9:H9"/>
    <mergeCell ref="K9:L9"/>
    <mergeCell ref="I9:J9"/>
    <mergeCell ref="O9:P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6.00390625" style="0" hidden="1" customWidth="1"/>
    <col min="2" max="2" width="6.28125" style="0" hidden="1" customWidth="1"/>
    <col min="3" max="3" width="6.281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134</v>
      </c>
      <c r="D11" s="59" t="str">
        <f>A11&amp;" ("&amp;B11&amp;")"</f>
        <v>1 (10)</v>
      </c>
      <c r="E11" s="53" t="s">
        <v>129</v>
      </c>
      <c r="F11" s="54">
        <f>IF((IF($C11=E11,$B11,0))=0,"",IF($C11=E11,$B11,0))</f>
      </c>
      <c r="G11" s="53" t="s">
        <v>129</v>
      </c>
      <c r="H11" s="54">
        <f aca="true" t="shared" si="0" ref="H11:H18">IF((IF($C11=G11,$B11,0))=0,"",IF($C11=G11,$B11,0))</f>
      </c>
      <c r="I11" s="53" t="s">
        <v>132</v>
      </c>
      <c r="J11" s="54">
        <f aca="true" t="shared" si="1" ref="J11:J18">IF((IF($C11=I11,$B11,0))=0,"",IF($C11=I11,$B11,0))</f>
      </c>
      <c r="K11" s="53" t="s">
        <v>132</v>
      </c>
      <c r="L11" s="54">
        <f aca="true" t="shared" si="2" ref="L11:L18">IF((IF($C11=K11,$B11,0))=0,"",IF($C11=K11,$B11,0))</f>
      </c>
      <c r="M11" s="53" t="s">
        <v>134</v>
      </c>
      <c r="N11" s="54">
        <f aca="true" t="shared" si="3" ref="N11:P18">IF((IF($C11=M11,$B11,0))=0,"",IF($C11=M11,$B11,0))</f>
        <v>10</v>
      </c>
      <c r="O11" s="53" t="s">
        <v>134</v>
      </c>
      <c r="P11" s="54">
        <f t="shared" si="3"/>
        <v>10</v>
      </c>
      <c r="Q11" s="53" t="s">
        <v>132</v>
      </c>
      <c r="R11" s="54">
        <f aca="true" t="shared" si="4" ref="R11:T18">IF((IF($C11=Q11,$B11,0))=0,"",IF($C11=Q11,$B11,0))</f>
      </c>
      <c r="S11" s="53" t="s">
        <v>132</v>
      </c>
      <c r="T11" s="54">
        <f t="shared" si="4"/>
      </c>
    </row>
    <row r="12" spans="1:20" ht="12.75" customHeight="1">
      <c r="A12">
        <v>2</v>
      </c>
      <c r="B12">
        <f>Points!A2</f>
        <v>8</v>
      </c>
      <c r="C12" s="58" t="s">
        <v>118</v>
      </c>
      <c r="D12" s="59" t="str">
        <f aca="true" t="shared" si="5" ref="D12:D32">A12&amp;" ("&amp;B12&amp;")"</f>
        <v>2 (8)</v>
      </c>
      <c r="E12" s="53" t="s">
        <v>134</v>
      </c>
      <c r="F12" s="54">
        <f aca="true" t="shared" si="6" ref="F12:F18">IF((IF($C12=E12,$B12,0))=0,"",IF($C12=E12,$B12,0))</f>
      </c>
      <c r="G12" s="53" t="s">
        <v>122</v>
      </c>
      <c r="H12" s="54">
        <f t="shared" si="0"/>
      </c>
      <c r="I12" s="53" t="s">
        <v>116</v>
      </c>
      <c r="J12" s="54">
        <f t="shared" si="1"/>
      </c>
      <c r="K12" s="53" t="s">
        <v>116</v>
      </c>
      <c r="L12" s="54">
        <f t="shared" si="2"/>
      </c>
      <c r="M12" s="53" t="s">
        <v>132</v>
      </c>
      <c r="N12" s="54">
        <f t="shared" si="3"/>
      </c>
      <c r="O12" s="53" t="s">
        <v>116</v>
      </c>
      <c r="P12" s="54">
        <f t="shared" si="3"/>
      </c>
      <c r="Q12" s="53" t="s">
        <v>129</v>
      </c>
      <c r="R12" s="54">
        <f t="shared" si="4"/>
      </c>
      <c r="S12" s="53" t="s">
        <v>116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116</v>
      </c>
      <c r="D13" s="59" t="str">
        <f t="shared" si="5"/>
        <v>3 (6)</v>
      </c>
      <c r="E13" s="53" t="s">
        <v>123</v>
      </c>
      <c r="F13" s="54">
        <f t="shared" si="6"/>
      </c>
      <c r="G13" s="53" t="s">
        <v>132</v>
      </c>
      <c r="H13" s="54">
        <f t="shared" si="0"/>
      </c>
      <c r="I13" s="53" t="s">
        <v>129</v>
      </c>
      <c r="J13" s="54">
        <f t="shared" si="1"/>
      </c>
      <c r="K13" s="53" t="s">
        <v>134</v>
      </c>
      <c r="L13" s="54">
        <f t="shared" si="2"/>
      </c>
      <c r="M13" s="53" t="s">
        <v>122</v>
      </c>
      <c r="N13" s="54">
        <f t="shared" si="3"/>
      </c>
      <c r="O13" s="53" t="s">
        <v>129</v>
      </c>
      <c r="P13" s="54">
        <f t="shared" si="3"/>
      </c>
      <c r="Q13" s="53" t="s">
        <v>116</v>
      </c>
      <c r="R13" s="54">
        <f t="shared" si="4"/>
        <v>6</v>
      </c>
      <c r="S13" s="53" t="s">
        <v>129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132</v>
      </c>
      <c r="D14" s="59" t="str">
        <f t="shared" si="5"/>
        <v>4 (5)</v>
      </c>
      <c r="E14" s="53" t="s">
        <v>116</v>
      </c>
      <c r="F14" s="54">
        <f t="shared" si="6"/>
      </c>
      <c r="G14" s="53" t="s">
        <v>116</v>
      </c>
      <c r="H14" s="54">
        <f t="shared" si="0"/>
      </c>
      <c r="I14" s="53" t="s">
        <v>121</v>
      </c>
      <c r="J14" s="54">
        <f t="shared" si="1"/>
      </c>
      <c r="K14" s="53" t="s">
        <v>129</v>
      </c>
      <c r="L14" s="54">
        <f t="shared" si="2"/>
      </c>
      <c r="M14" s="53" t="s">
        <v>129</v>
      </c>
      <c r="N14" s="54">
        <f t="shared" si="3"/>
      </c>
      <c r="O14" s="53" t="s">
        <v>117</v>
      </c>
      <c r="P14" s="54">
        <f t="shared" si="3"/>
      </c>
      <c r="Q14" s="53" t="s">
        <v>121</v>
      </c>
      <c r="R14" s="54">
        <f t="shared" si="4"/>
      </c>
      <c r="S14" s="53" t="s">
        <v>134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121</v>
      </c>
      <c r="D15" s="59" t="str">
        <f t="shared" si="5"/>
        <v>5 (4)</v>
      </c>
      <c r="E15" s="53" t="s">
        <v>121</v>
      </c>
      <c r="F15" s="54">
        <f t="shared" si="6"/>
        <v>4</v>
      </c>
      <c r="G15" s="53" t="s">
        <v>147</v>
      </c>
      <c r="H15" s="54">
        <f t="shared" si="0"/>
      </c>
      <c r="I15" s="53" t="s">
        <v>117</v>
      </c>
      <c r="J15" s="54">
        <f t="shared" si="1"/>
      </c>
      <c r="K15" s="53" t="s">
        <v>117</v>
      </c>
      <c r="L15" s="54">
        <f t="shared" si="2"/>
      </c>
      <c r="M15" s="53" t="s">
        <v>123</v>
      </c>
      <c r="N15" s="54">
        <f t="shared" si="3"/>
      </c>
      <c r="O15" s="53" t="s">
        <v>122</v>
      </c>
      <c r="P15" s="54">
        <f t="shared" si="3"/>
      </c>
      <c r="Q15" s="53" t="s">
        <v>117</v>
      </c>
      <c r="R15" s="54">
        <f t="shared" si="4"/>
      </c>
      <c r="S15" s="53" t="s">
        <v>121</v>
      </c>
      <c r="T15" s="54">
        <f t="shared" si="4"/>
        <v>4</v>
      </c>
    </row>
    <row r="16" spans="1:20" ht="12.75" customHeight="1">
      <c r="A16">
        <v>6</v>
      </c>
      <c r="B16">
        <f>Points!A6</f>
        <v>3</v>
      </c>
      <c r="C16" s="58" t="s">
        <v>117</v>
      </c>
      <c r="D16" s="59" t="str">
        <f t="shared" si="5"/>
        <v>6 (3)</v>
      </c>
      <c r="E16" s="53" t="s">
        <v>128</v>
      </c>
      <c r="F16" s="54">
        <f t="shared" si="6"/>
      </c>
      <c r="G16" s="53" t="s">
        <v>121</v>
      </c>
      <c r="H16" s="54">
        <f t="shared" si="0"/>
      </c>
      <c r="I16" s="53" t="s">
        <v>134</v>
      </c>
      <c r="J16" s="54">
        <f t="shared" si="1"/>
      </c>
      <c r="K16" s="53" t="s">
        <v>122</v>
      </c>
      <c r="L16" s="54">
        <f t="shared" si="2"/>
      </c>
      <c r="M16" s="53" t="s">
        <v>121</v>
      </c>
      <c r="N16" s="54">
        <f t="shared" si="3"/>
      </c>
      <c r="O16" s="53" t="s">
        <v>121</v>
      </c>
      <c r="P16" s="54">
        <f t="shared" si="3"/>
      </c>
      <c r="Q16" s="53" t="s">
        <v>134</v>
      </c>
      <c r="R16" s="54">
        <f t="shared" si="4"/>
      </c>
      <c r="S16" s="53" t="s">
        <v>117</v>
      </c>
      <c r="T16" s="54">
        <f t="shared" si="4"/>
        <v>3</v>
      </c>
    </row>
    <row r="17" spans="1:20" ht="12.75" customHeight="1">
      <c r="A17">
        <v>7</v>
      </c>
      <c r="B17">
        <f>Points!A7</f>
        <v>2</v>
      </c>
      <c r="C17" s="58" t="s">
        <v>147</v>
      </c>
      <c r="D17" s="59" t="str">
        <f t="shared" si="5"/>
        <v>7 (2)</v>
      </c>
      <c r="E17" s="53" t="s">
        <v>122</v>
      </c>
      <c r="F17" s="54">
        <f t="shared" si="6"/>
      </c>
      <c r="G17" s="53" t="s">
        <v>134</v>
      </c>
      <c r="H17" s="54">
        <f t="shared" si="0"/>
      </c>
      <c r="I17" s="53" t="s">
        <v>120</v>
      </c>
      <c r="J17" s="54">
        <f t="shared" si="1"/>
      </c>
      <c r="K17" s="53" t="s">
        <v>121</v>
      </c>
      <c r="L17" s="54">
        <f t="shared" si="2"/>
      </c>
      <c r="M17" s="53" t="s">
        <v>128</v>
      </c>
      <c r="N17" s="54">
        <f t="shared" si="3"/>
      </c>
      <c r="O17" s="53" t="s">
        <v>123</v>
      </c>
      <c r="P17" s="54">
        <f t="shared" si="3"/>
      </c>
      <c r="Q17" s="53" t="s">
        <v>122</v>
      </c>
      <c r="R17" s="54">
        <f t="shared" si="4"/>
      </c>
      <c r="S17" s="53" t="s">
        <v>128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129</v>
      </c>
      <c r="D18" s="59" t="str">
        <f t="shared" si="5"/>
        <v>8 (1)</v>
      </c>
      <c r="E18" s="53" t="s">
        <v>117</v>
      </c>
      <c r="F18" s="54">
        <f t="shared" si="6"/>
      </c>
      <c r="G18" s="53" t="s">
        <v>117</v>
      </c>
      <c r="H18" s="54">
        <f t="shared" si="0"/>
      </c>
      <c r="I18" s="53" t="s">
        <v>161</v>
      </c>
      <c r="J18" s="54">
        <f t="shared" si="1"/>
      </c>
      <c r="K18" s="53" t="s">
        <v>128</v>
      </c>
      <c r="L18" s="54">
        <f t="shared" si="2"/>
      </c>
      <c r="M18" s="53" t="s">
        <v>120</v>
      </c>
      <c r="N18" s="54">
        <f t="shared" si="3"/>
      </c>
      <c r="O18" s="53" t="s">
        <v>128</v>
      </c>
      <c r="P18" s="54">
        <f t="shared" si="3"/>
      </c>
      <c r="Q18" s="53" t="s">
        <v>128</v>
      </c>
      <c r="R18" s="54">
        <f t="shared" si="4"/>
      </c>
      <c r="S18" s="53" t="s">
        <v>122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129</v>
      </c>
      <c r="D20" s="59" t="str">
        <f t="shared" si="5"/>
        <v>Pole (10)</v>
      </c>
      <c r="E20" s="53" t="s">
        <v>134</v>
      </c>
      <c r="F20" s="54">
        <f>IF((IF($C20=E20,$B20,0))=0,"",IF($C20=E20,$B20,0))</f>
      </c>
      <c r="G20" s="53" t="s">
        <v>129</v>
      </c>
      <c r="H20" s="54">
        <f>IF((IF($C20=G20,$B20,0))=0,"",IF($C20=G20,$B20,0))</f>
        <v>10</v>
      </c>
      <c r="I20" s="53" t="s">
        <v>132</v>
      </c>
      <c r="J20" s="54">
        <f>IF((IF($C20=I20,$B20,0))=0,"",IF($C20=I20,$B20,0))</f>
      </c>
      <c r="K20" s="53" t="s">
        <v>134</v>
      </c>
      <c r="L20" s="54">
        <f>IF((IF($C20=K20,$B20,0))=0,"",IF($C20=K20,$B20,0))</f>
      </c>
      <c r="M20" s="53" t="s">
        <v>132</v>
      </c>
      <c r="N20" s="54">
        <f>IF((IF($C20=M20,$B20,0))=0,"",IF($C20=M20,$B20,0))</f>
      </c>
      <c r="O20" s="53" t="s">
        <v>116</v>
      </c>
      <c r="P20" s="54">
        <f>IF((IF($C20=O20,$B20,0))=0,"",IF($C20=O20,$B20,0))</f>
      </c>
      <c r="Q20" s="53" t="s">
        <v>129</v>
      </c>
      <c r="R20" s="54">
        <f>IF((IF($C20=Q20,$B20,0))=0,"",IF($C20=Q20,$B20,0))</f>
        <v>10</v>
      </c>
      <c r="S20" s="53" t="s">
        <v>132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134</v>
      </c>
      <c r="D22" s="59" t="str">
        <f t="shared" si="5"/>
        <v>Lap (10)</v>
      </c>
      <c r="E22" s="53" t="s">
        <v>134</v>
      </c>
      <c r="F22" s="54">
        <f>IF((IF($C22=E22,$B22,0))=0,"",IF($C22=E22,$B22,0))</f>
        <v>10</v>
      </c>
      <c r="G22" s="53" t="s">
        <v>129</v>
      </c>
      <c r="H22" s="54">
        <f>IF((IF($C22=G22,$B22,0))=0,"",IF($C22=G22,$B22,0))</f>
      </c>
      <c r="I22" s="53" t="s">
        <v>129</v>
      </c>
      <c r="J22" s="54">
        <f>IF((IF($C22=I22,$B22,0))=0,"",IF($C22=I22,$B22,0))</f>
      </c>
      <c r="K22" s="53" t="s">
        <v>116</v>
      </c>
      <c r="L22" s="54">
        <f>IF((IF($C22=K22,$B22,0))=0,"",IF($C22=K22,$B22,0))</f>
      </c>
      <c r="M22" s="53" t="s">
        <v>134</v>
      </c>
      <c r="N22" s="54">
        <f>IF((IF($C22=M22,$B22,0))=0,"",IF($C22=M22,$B22,0))</f>
        <v>10</v>
      </c>
      <c r="O22" s="53" t="s">
        <v>132</v>
      </c>
      <c r="P22" s="54">
        <f>IF((IF($C22=O22,$B22,0))=0,"",IF($C22=O22,$B22,0))</f>
      </c>
      <c r="Q22" s="53" t="s">
        <v>117</v>
      </c>
      <c r="R22" s="54">
        <f>IF((IF($C22=Q22,$B22,0))=0,"",IF($C22=Q22,$B22,0))</f>
      </c>
      <c r="S22" s="53" t="s">
        <v>129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12</v>
      </c>
      <c r="D24" s="59" t="str">
        <f t="shared" si="5"/>
        <v>LoLL (10)</v>
      </c>
      <c r="E24" s="53">
        <v>13</v>
      </c>
      <c r="F24" s="54">
        <f>IF((IF($C24=E24,$B24,0))=0,"",IF($C24=E24,$B24,0))</f>
      </c>
      <c r="G24" s="53">
        <v>9</v>
      </c>
      <c r="H24" s="54">
        <f>IF((IF($C24=G24,$B24,0))=0,"",IF($C24=G24,$B24,0))</f>
      </c>
      <c r="I24" s="53">
        <v>13</v>
      </c>
      <c r="J24" s="54">
        <f>IF((IF($C24=I24,$B24,0))=0,"",IF($C24=I24,$B24,0))</f>
      </c>
      <c r="K24" s="53">
        <v>9</v>
      </c>
      <c r="L24" s="54">
        <f>IF((IF($C24=K24,$B24,0))=0,"",IF($C24=K24,$B24,0))</f>
      </c>
      <c r="M24" s="53">
        <v>10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13</v>
      </c>
      <c r="R24" s="54">
        <f>IF((IF($C24=Q24,$B24,0))=0,"",IF($C24=Q24,$B24,0))</f>
      </c>
      <c r="S24" s="53">
        <v>13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 t="str">
        <f>IF(COUNTIF(T$11:T$18,"")=6,"YES","")</f>
        <v>YES</v>
      </c>
      <c r="T26" s="54">
        <f t="shared" si="11"/>
        <v>2</v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14</v>
      </c>
      <c r="G36" s="8"/>
      <c r="H36" s="25">
        <f>IF(SUM(H11:H32)=0,0,SUM(H11:H32))</f>
        <v>10</v>
      </c>
      <c r="I36" s="8"/>
      <c r="J36" s="25">
        <f>IF(SUM(J11:J32)=0,0,SUM(J11:J32))</f>
        <v>0</v>
      </c>
      <c r="K36" s="8"/>
      <c r="L36" s="25">
        <f>IF(SUM(L11:L32)=0,0,SUM(L11:L32))</f>
        <v>0</v>
      </c>
      <c r="M36" s="8"/>
      <c r="N36" s="25">
        <f>IF(SUM(N11:N32)=0,0,SUM(N11:N32))</f>
        <v>20</v>
      </c>
      <c r="O36" s="8"/>
      <c r="P36" s="25">
        <f>IF(SUM(P11:P32)=0,0,SUM(P11:P32))</f>
        <v>10</v>
      </c>
      <c r="Q36" s="8"/>
      <c r="R36" s="25">
        <f>IF(SUM(R11:R32)=0,0,SUM(R11:R32))</f>
        <v>16</v>
      </c>
      <c r="S36" s="8"/>
      <c r="T36" s="25">
        <f>IF(SUM(T11:T32)=0,0,SUM(T11:T32))</f>
        <v>9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ht="12.75">
      <c r="E40" s="101" t="s">
        <v>135</v>
      </c>
      <c r="F40" s="98">
        <v>0.9208333333333334</v>
      </c>
      <c r="G40" s="101" t="s">
        <v>135</v>
      </c>
      <c r="H40" s="98">
        <v>0.8833333333333333</v>
      </c>
      <c r="I40" s="101" t="s">
        <v>135</v>
      </c>
      <c r="J40" s="98">
        <v>0.7805555555555556</v>
      </c>
      <c r="K40" s="101" t="s">
        <v>135</v>
      </c>
      <c r="L40" s="98">
        <v>0.84375</v>
      </c>
      <c r="M40" s="101" t="s">
        <v>135</v>
      </c>
      <c r="N40" s="98">
        <v>0.9104166666666668</v>
      </c>
      <c r="O40" s="101" t="s">
        <v>135</v>
      </c>
      <c r="P40" s="98">
        <v>0.8333333333333334</v>
      </c>
      <c r="Q40" s="101" t="s">
        <v>135</v>
      </c>
      <c r="R40" s="98">
        <v>0.02847222222222222</v>
      </c>
      <c r="S40" s="101" t="s">
        <v>135</v>
      </c>
      <c r="T40" s="98">
        <v>0.9645833333333332</v>
      </c>
    </row>
    <row r="41" spans="7:18" ht="12.75">
      <c r="G41" s="6"/>
      <c r="H41" s="95"/>
      <c r="J41" s="95"/>
      <c r="K41" s="6"/>
      <c r="L41" s="95"/>
      <c r="N41" s="95"/>
      <c r="R41" s="95"/>
    </row>
    <row r="42" spans="7:18" ht="12.75">
      <c r="G42" s="6"/>
      <c r="H42" s="95"/>
      <c r="J42" s="95"/>
      <c r="K42" s="6"/>
      <c r="L42" s="95"/>
      <c r="N42" s="95"/>
      <c r="R42" s="95"/>
    </row>
  </sheetData>
  <sheetProtection selectLockedCells="1"/>
  <mergeCells count="8">
    <mergeCell ref="S9:T9"/>
    <mergeCell ref="Q9:R9"/>
    <mergeCell ref="E9:F9"/>
    <mergeCell ref="M9:N9"/>
    <mergeCell ref="G9:H9"/>
    <mergeCell ref="I9:J9"/>
    <mergeCell ref="K9:L9"/>
    <mergeCell ref="O9:P9"/>
  </mergeCells>
  <conditionalFormatting sqref="I11:I25 K11:K25 M11:M25 G11:G25 O11:O25 E11:E25 Q11:Q25 S11:S25">
    <cfRule type="expression" priority="4" dxfId="0" stopIfTrue="1">
      <formula>IF(F11="",0,1)</formula>
    </cfRule>
  </conditionalFormatting>
  <conditionalFormatting sqref="H11:H25 L11:L25 N11:N25 P11:P25 R11:R25 F11:F25 J11:J25 T11:T25">
    <cfRule type="cellIs" priority="5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PageLayoutView="0" workbookViewId="0" topLeftCell="C7">
      <selection activeCell="P52" sqref="P52"/>
    </sheetView>
  </sheetViews>
  <sheetFormatPr defaultColWidth="6.00390625" defaultRowHeight="12.75"/>
  <cols>
    <col min="1" max="2" width="6.0039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00390625" style="1" customWidth="1"/>
    <col min="22" max="27" width="6.28125" style="0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7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  <c r="U9" s="8" t="s">
        <v>171</v>
      </c>
      <c r="V9" s="195" t="s">
        <v>168</v>
      </c>
      <c r="W9" s="196"/>
      <c r="X9" s="195" t="s">
        <v>169</v>
      </c>
      <c r="Y9" s="196"/>
      <c r="Z9" s="195" t="s">
        <v>170</v>
      </c>
      <c r="AA9" s="196"/>
    </row>
    <row r="10" spans="3:27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  <c r="U10" s="152" t="s">
        <v>171</v>
      </c>
      <c r="V10" s="16" t="s">
        <v>16</v>
      </c>
      <c r="W10" s="52" t="s">
        <v>17</v>
      </c>
      <c r="X10" s="16" t="s">
        <v>16</v>
      </c>
      <c r="Y10" s="52" t="s">
        <v>17</v>
      </c>
      <c r="Z10" s="16" t="s">
        <v>16</v>
      </c>
      <c r="AA10" s="52" t="s">
        <v>17</v>
      </c>
    </row>
    <row r="11" spans="1:27" ht="12.75" customHeight="1">
      <c r="A11">
        <v>1</v>
      </c>
      <c r="B11">
        <f>Points!A1</f>
        <v>10</v>
      </c>
      <c r="C11" s="58" t="s">
        <v>132</v>
      </c>
      <c r="D11" s="59" t="str">
        <f>A11&amp;" ("&amp;B11&amp;")"</f>
        <v>1 (10)</v>
      </c>
      <c r="E11" s="53" t="s">
        <v>116</v>
      </c>
      <c r="F11" s="54">
        <f>IF((IF($C11=E11,$B11,0))=0,"",IF($C11=E11,$B11,0))</f>
      </c>
      <c r="G11" s="53" t="str">
        <f>'Default Prediction'!G11</f>
        <v>Ham</v>
      </c>
      <c r="H11" s="54">
        <f aca="true" t="shared" si="0" ref="H11:H18">IF((IF($C11=G11,$B11,0))=0,"",IF($C11=G11,$B11,0))</f>
      </c>
      <c r="I11" s="53" t="s">
        <v>116</v>
      </c>
      <c r="J11" s="54">
        <f aca="true" t="shared" si="1" ref="J11:J18">IF((IF($C11=I11,$B11,0))=0,"",IF($C11=I11,$B11,0))</f>
      </c>
      <c r="K11" s="53" t="s">
        <v>121</v>
      </c>
      <c r="L11" s="54">
        <f aca="true" t="shared" si="2" ref="L11:L18">IF((IF($C11=K11,$B11,0))=0,"",IF($C11=K11,$B11,0))</f>
      </c>
      <c r="M11" s="53" t="s">
        <v>121</v>
      </c>
      <c r="N11" s="54">
        <f aca="true" t="shared" si="3" ref="N11:P18">IF((IF($C11=M11,$B11,0))=0,"",IF($C11=M11,$B11,0))</f>
      </c>
      <c r="O11" s="53" t="s">
        <v>116</v>
      </c>
      <c r="P11" s="54">
        <f t="shared" si="3"/>
      </c>
      <c r="Q11" s="53" t="s">
        <v>116</v>
      </c>
      <c r="R11" s="54">
        <f aca="true" t="shared" si="4" ref="R11:T18">IF((IF($C11=Q11,$B11,0))=0,"",IF($C11=Q11,$B11,0))</f>
      </c>
      <c r="S11" s="53" t="s">
        <v>116</v>
      </c>
      <c r="T11" s="54">
        <f t="shared" si="4"/>
      </c>
      <c r="U11" s="8" t="s">
        <v>171</v>
      </c>
      <c r="V11" s="53" t="s">
        <v>116</v>
      </c>
      <c r="W11" s="54">
        <f aca="true" t="shared" si="5" ref="W11:W18">IF((IF($C11=V11,$B11,0))=0,"",IF($C11=V11,$B11,0))</f>
      </c>
      <c r="X11" s="53" t="s">
        <v>116</v>
      </c>
      <c r="Y11" s="54">
        <f aca="true" t="shared" si="6" ref="Y11:Y18">IF((IF($C11=X11,$B11,0))=0,"",IF($C11=X11,$B11,0))</f>
      </c>
      <c r="Z11" s="53" t="s">
        <v>116</v>
      </c>
      <c r="AA11" s="54">
        <f aca="true" t="shared" si="7" ref="AA11:AA18">IF((IF($C11=Z11,$B11,0))=0,"",IF($C11=Z11,$B11,0))</f>
      </c>
    </row>
    <row r="12" spans="1:27" ht="12.75" customHeight="1">
      <c r="A12">
        <v>2</v>
      </c>
      <c r="B12">
        <f>Points!A2</f>
        <v>8</v>
      </c>
      <c r="C12" s="58" t="s">
        <v>134</v>
      </c>
      <c r="D12" s="59" t="str">
        <f aca="true" t="shared" si="8" ref="D12:D32">A12&amp;" ("&amp;B12&amp;")"</f>
        <v>2 (8)</v>
      </c>
      <c r="E12" s="53" t="s">
        <v>120</v>
      </c>
      <c r="F12" s="54">
        <f aca="true" t="shared" si="9" ref="F12:F18">IF((IF($C12=E12,$B12,0))=0,"",IF($C12=E12,$B12,0))</f>
      </c>
      <c r="G12" s="53" t="str">
        <f>'Default Prediction'!G12</f>
        <v>Mas</v>
      </c>
      <c r="H12" s="54">
        <f t="shared" si="0"/>
      </c>
      <c r="I12" s="53" t="s">
        <v>120</v>
      </c>
      <c r="J12" s="54">
        <f t="shared" si="1"/>
      </c>
      <c r="K12" s="53" t="s">
        <v>116</v>
      </c>
      <c r="L12" s="54">
        <f t="shared" si="2"/>
      </c>
      <c r="M12" s="53" t="s">
        <v>116</v>
      </c>
      <c r="N12" s="54">
        <f t="shared" si="3"/>
      </c>
      <c r="O12" s="53" t="s">
        <v>132</v>
      </c>
      <c r="P12" s="54">
        <f t="shared" si="3"/>
      </c>
      <c r="Q12" s="53" t="s">
        <v>121</v>
      </c>
      <c r="R12" s="54">
        <f t="shared" si="4"/>
      </c>
      <c r="S12" s="53" t="s">
        <v>132</v>
      </c>
      <c r="T12" s="54">
        <f t="shared" si="4"/>
      </c>
      <c r="U12" s="152" t="s">
        <v>171</v>
      </c>
      <c r="V12" s="53" t="s">
        <v>121</v>
      </c>
      <c r="W12" s="54">
        <f t="shared" si="5"/>
      </c>
      <c r="X12" s="53" t="s">
        <v>134</v>
      </c>
      <c r="Y12" s="54">
        <f t="shared" si="6"/>
        <v>8</v>
      </c>
      <c r="Z12" s="53" t="s">
        <v>121</v>
      </c>
      <c r="AA12" s="54">
        <f t="shared" si="7"/>
      </c>
    </row>
    <row r="13" spans="1:27" ht="12.75" customHeight="1">
      <c r="A13">
        <v>3</v>
      </c>
      <c r="B13">
        <f>Points!A3</f>
        <v>6</v>
      </c>
      <c r="C13" s="58" t="s">
        <v>121</v>
      </c>
      <c r="D13" s="59" t="str">
        <f t="shared" si="8"/>
        <v>3 (6)</v>
      </c>
      <c r="E13" s="53" t="s">
        <v>121</v>
      </c>
      <c r="F13" s="54">
        <f t="shared" si="9"/>
        <v>6</v>
      </c>
      <c r="G13" s="53" t="str">
        <f>'Default Prediction'!G13</f>
        <v>Rai</v>
      </c>
      <c r="H13" s="54">
        <f t="shared" si="0"/>
      </c>
      <c r="I13" s="53" t="s">
        <v>121</v>
      </c>
      <c r="J13" s="54">
        <f t="shared" si="1"/>
        <v>6</v>
      </c>
      <c r="K13" s="53" t="s">
        <v>134</v>
      </c>
      <c r="L13" s="54">
        <f t="shared" si="2"/>
      </c>
      <c r="M13" s="53" t="s">
        <v>129</v>
      </c>
      <c r="N13" s="54">
        <f t="shared" si="3"/>
      </c>
      <c r="O13" s="53" t="s">
        <v>121</v>
      </c>
      <c r="P13" s="54">
        <f t="shared" si="3"/>
        <v>6</v>
      </c>
      <c r="Q13" s="53" t="s">
        <v>132</v>
      </c>
      <c r="R13" s="54">
        <f t="shared" si="4"/>
      </c>
      <c r="S13" s="53" t="s">
        <v>121</v>
      </c>
      <c r="T13" s="54">
        <f t="shared" si="4"/>
        <v>6</v>
      </c>
      <c r="U13" s="152" t="s">
        <v>171</v>
      </c>
      <c r="V13" s="53" t="s">
        <v>132</v>
      </c>
      <c r="W13" s="54">
        <f t="shared" si="5"/>
      </c>
      <c r="X13" s="53" t="s">
        <v>121</v>
      </c>
      <c r="Y13" s="54">
        <f t="shared" si="6"/>
        <v>6</v>
      </c>
      <c r="Z13" s="53" t="s">
        <v>132</v>
      </c>
      <c r="AA13" s="54">
        <f t="shared" si="7"/>
      </c>
    </row>
    <row r="14" spans="1:27" ht="12.75" customHeight="1">
      <c r="A14">
        <v>4</v>
      </c>
      <c r="B14">
        <f>Points!A4</f>
        <v>5</v>
      </c>
      <c r="C14" s="58" t="s">
        <v>129</v>
      </c>
      <c r="D14" s="59" t="str">
        <f t="shared" si="8"/>
        <v>4 (5)</v>
      </c>
      <c r="E14" s="53" t="s">
        <v>167</v>
      </c>
      <c r="F14" s="54">
        <f t="shared" si="9"/>
      </c>
      <c r="G14" s="53" t="str">
        <f>'Default Prediction'!G14</f>
        <v>Kub</v>
      </c>
      <c r="H14" s="54">
        <f t="shared" si="0"/>
      </c>
      <c r="I14" s="53" t="s">
        <v>132</v>
      </c>
      <c r="J14" s="54">
        <f t="shared" si="1"/>
      </c>
      <c r="K14" s="53" t="s">
        <v>120</v>
      </c>
      <c r="L14" s="54">
        <f t="shared" si="2"/>
      </c>
      <c r="M14" s="53" t="s">
        <v>132</v>
      </c>
      <c r="N14" s="54">
        <f t="shared" si="3"/>
      </c>
      <c r="O14" s="53" t="s">
        <v>120</v>
      </c>
      <c r="P14" s="54">
        <f t="shared" si="3"/>
      </c>
      <c r="Q14" s="53" t="s">
        <v>120</v>
      </c>
      <c r="R14" s="54">
        <f t="shared" si="4"/>
      </c>
      <c r="S14" s="53" t="s">
        <v>134</v>
      </c>
      <c r="T14" s="54">
        <f t="shared" si="4"/>
      </c>
      <c r="U14" s="152" t="s">
        <v>171</v>
      </c>
      <c r="V14" s="53" t="s">
        <v>129</v>
      </c>
      <c r="W14" s="54">
        <f t="shared" si="5"/>
        <v>5</v>
      </c>
      <c r="X14" s="53" t="s">
        <v>128</v>
      </c>
      <c r="Y14" s="54">
        <f t="shared" si="6"/>
      </c>
      <c r="Z14" s="53" t="s">
        <v>120</v>
      </c>
      <c r="AA14" s="54">
        <f t="shared" si="7"/>
      </c>
    </row>
    <row r="15" spans="1:27" ht="12.75" customHeight="1">
      <c r="A15">
        <v>5</v>
      </c>
      <c r="B15">
        <f>Points!A5</f>
        <v>4</v>
      </c>
      <c r="C15" s="58" t="s">
        <v>130</v>
      </c>
      <c r="D15" s="59" t="str">
        <f t="shared" si="8"/>
        <v>5 (4)</v>
      </c>
      <c r="E15" s="53" t="s">
        <v>132</v>
      </c>
      <c r="F15" s="54">
        <f t="shared" si="9"/>
      </c>
      <c r="G15" s="53" t="str">
        <f>'Default Prediction'!G15</f>
        <v>Alo</v>
      </c>
      <c r="H15" s="54">
        <f t="shared" si="0"/>
      </c>
      <c r="I15" s="53" t="s">
        <v>129</v>
      </c>
      <c r="J15" s="54">
        <f t="shared" si="1"/>
      </c>
      <c r="K15" s="53" t="s">
        <v>132</v>
      </c>
      <c r="L15" s="54">
        <f t="shared" si="2"/>
      </c>
      <c r="M15" s="53" t="s">
        <v>134</v>
      </c>
      <c r="N15" s="54">
        <f t="shared" si="3"/>
      </c>
      <c r="O15" s="53" t="s">
        <v>117</v>
      </c>
      <c r="P15" s="54">
        <f t="shared" si="3"/>
      </c>
      <c r="Q15" s="53" t="s">
        <v>167</v>
      </c>
      <c r="R15" s="54">
        <f t="shared" si="4"/>
      </c>
      <c r="S15" s="53" t="s">
        <v>129</v>
      </c>
      <c r="T15" s="54">
        <f t="shared" si="4"/>
      </c>
      <c r="U15" s="152" t="s">
        <v>171</v>
      </c>
      <c r="V15" s="53" t="s">
        <v>118</v>
      </c>
      <c r="W15" s="54">
        <f t="shared" si="5"/>
      </c>
      <c r="X15" s="53" t="s">
        <v>129</v>
      </c>
      <c r="Y15" s="54">
        <f t="shared" si="6"/>
      </c>
      <c r="Z15" s="53" t="s">
        <v>129</v>
      </c>
      <c r="AA15" s="54">
        <f t="shared" si="7"/>
      </c>
    </row>
    <row r="16" spans="1:27" ht="12.75" customHeight="1">
      <c r="A16">
        <v>6</v>
      </c>
      <c r="B16">
        <f>Points!A6</f>
        <v>3</v>
      </c>
      <c r="C16" s="58" t="s">
        <v>167</v>
      </c>
      <c r="D16" s="59" t="str">
        <f t="shared" si="8"/>
        <v>6 (3)</v>
      </c>
      <c r="E16" s="53" t="s">
        <v>117</v>
      </c>
      <c r="F16" s="54">
        <f t="shared" si="9"/>
      </c>
      <c r="G16" s="53" t="str">
        <f>'Default Prediction'!G16</f>
        <v>But</v>
      </c>
      <c r="H16" s="54">
        <f t="shared" si="0"/>
      </c>
      <c r="I16" s="53" t="s">
        <v>134</v>
      </c>
      <c r="J16" s="54">
        <f t="shared" si="1"/>
      </c>
      <c r="K16" s="53" t="s">
        <v>129</v>
      </c>
      <c r="L16" s="54">
        <f t="shared" si="2"/>
      </c>
      <c r="M16" s="53" t="s">
        <v>147</v>
      </c>
      <c r="N16" s="54">
        <f t="shared" si="3"/>
      </c>
      <c r="O16" s="53" t="s">
        <v>129</v>
      </c>
      <c r="P16" s="54">
        <f t="shared" si="3"/>
      </c>
      <c r="Q16" s="53" t="s">
        <v>134</v>
      </c>
      <c r="R16" s="54">
        <f t="shared" si="4"/>
      </c>
      <c r="S16" s="53" t="s">
        <v>120</v>
      </c>
      <c r="T16" s="54">
        <f t="shared" si="4"/>
      </c>
      <c r="U16" s="152" t="s">
        <v>171</v>
      </c>
      <c r="V16" s="53" t="s">
        <v>120</v>
      </c>
      <c r="W16" s="54">
        <f t="shared" si="5"/>
      </c>
      <c r="X16" s="53" t="s">
        <v>130</v>
      </c>
      <c r="Y16" s="54">
        <f t="shared" si="6"/>
      </c>
      <c r="Z16" s="53" t="s">
        <v>134</v>
      </c>
      <c r="AA16" s="54">
        <f t="shared" si="7"/>
      </c>
    </row>
    <row r="17" spans="1:27" ht="12.75" customHeight="1">
      <c r="A17">
        <v>7</v>
      </c>
      <c r="B17">
        <f>Points!A7</f>
        <v>2</v>
      </c>
      <c r="C17" s="58" t="s">
        <v>123</v>
      </c>
      <c r="D17" s="59" t="str">
        <f t="shared" si="8"/>
        <v>7 (2)</v>
      </c>
      <c r="E17" s="53" t="s">
        <v>129</v>
      </c>
      <c r="F17" s="54">
        <f t="shared" si="9"/>
      </c>
      <c r="G17" s="53" t="str">
        <f>'Default Prediction'!G17</f>
        <v>Ros</v>
      </c>
      <c r="H17" s="54">
        <f t="shared" si="0"/>
      </c>
      <c r="I17" s="53" t="s">
        <v>117</v>
      </c>
      <c r="J17" s="54">
        <f t="shared" si="1"/>
      </c>
      <c r="K17" s="53" t="s">
        <v>128</v>
      </c>
      <c r="L17" s="54">
        <f t="shared" si="2"/>
      </c>
      <c r="M17" s="53" t="s">
        <v>120</v>
      </c>
      <c r="N17" s="54">
        <f t="shared" si="3"/>
      </c>
      <c r="O17" s="53" t="s">
        <v>130</v>
      </c>
      <c r="P17" s="54">
        <f t="shared" si="3"/>
      </c>
      <c r="Q17" s="53" t="s">
        <v>147</v>
      </c>
      <c r="R17" s="54">
        <f t="shared" si="4"/>
      </c>
      <c r="S17" s="53" t="s">
        <v>117</v>
      </c>
      <c r="T17" s="54">
        <f t="shared" si="4"/>
      </c>
      <c r="U17" s="152" t="s">
        <v>171</v>
      </c>
      <c r="V17" s="53" t="s">
        <v>134</v>
      </c>
      <c r="W17" s="54">
        <f t="shared" si="5"/>
      </c>
      <c r="X17" s="53" t="s">
        <v>118</v>
      </c>
      <c r="Y17" s="54">
        <f t="shared" si="6"/>
      </c>
      <c r="Z17" s="53" t="s">
        <v>117</v>
      </c>
      <c r="AA17" s="54">
        <f t="shared" si="7"/>
      </c>
    </row>
    <row r="18" spans="1:27" ht="12.75" customHeight="1">
      <c r="A18">
        <v>8</v>
      </c>
      <c r="B18">
        <f>Points!A8</f>
        <v>1</v>
      </c>
      <c r="C18" s="58" t="s">
        <v>147</v>
      </c>
      <c r="D18" s="59" t="str">
        <f t="shared" si="8"/>
        <v>8 (1)</v>
      </c>
      <c r="E18" s="53" t="s">
        <v>128</v>
      </c>
      <c r="F18" s="54">
        <f t="shared" si="9"/>
      </c>
      <c r="G18" s="53" t="str">
        <f>'Default Prediction'!G18</f>
        <v>Nak</v>
      </c>
      <c r="H18" s="54">
        <f t="shared" si="0"/>
      </c>
      <c r="I18" s="53" t="s">
        <v>167</v>
      </c>
      <c r="J18" s="54">
        <f t="shared" si="1"/>
      </c>
      <c r="K18" s="53" t="s">
        <v>167</v>
      </c>
      <c r="L18" s="54">
        <f t="shared" si="2"/>
      </c>
      <c r="M18" s="53" t="s">
        <v>122</v>
      </c>
      <c r="N18" s="54">
        <f t="shared" si="3"/>
      </c>
      <c r="O18" s="53" t="s">
        <v>128</v>
      </c>
      <c r="P18" s="54">
        <f t="shared" si="3"/>
      </c>
      <c r="Q18" s="53" t="s">
        <v>128</v>
      </c>
      <c r="R18" s="54">
        <f t="shared" si="4"/>
      </c>
      <c r="S18" s="53" t="s">
        <v>118</v>
      </c>
      <c r="T18" s="54">
        <f t="shared" si="4"/>
      </c>
      <c r="U18" s="152" t="s">
        <v>171</v>
      </c>
      <c r="V18" s="53" t="s">
        <v>128</v>
      </c>
      <c r="W18" s="54">
        <f t="shared" si="5"/>
      </c>
      <c r="X18" s="53" t="s">
        <v>120</v>
      </c>
      <c r="Y18" s="54">
        <f t="shared" si="6"/>
      </c>
      <c r="Z18" s="53" t="s">
        <v>123</v>
      </c>
      <c r="AA18" s="54">
        <f t="shared" si="7"/>
      </c>
    </row>
    <row r="19" spans="3:27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  <c r="U19" s="152" t="s">
        <v>171</v>
      </c>
      <c r="V19" s="53"/>
      <c r="W19" s="54"/>
      <c r="X19" s="53"/>
      <c r="Y19" s="54"/>
      <c r="Z19" s="53"/>
      <c r="AA19" s="54"/>
    </row>
    <row r="20" spans="1:27" ht="12.75" customHeight="1">
      <c r="A20" t="s">
        <v>78</v>
      </c>
      <c r="B20">
        <f>Points!A10</f>
        <v>10</v>
      </c>
      <c r="C20" s="58" t="s">
        <v>116</v>
      </c>
      <c r="D20" s="59" t="str">
        <f t="shared" si="8"/>
        <v>Pole (10)</v>
      </c>
      <c r="E20" s="53" t="s">
        <v>116</v>
      </c>
      <c r="F20" s="54">
        <f>IF((IF($C20=E20,$B20,0))=0,"",IF($C20=E20,$B20,0))</f>
        <v>10</v>
      </c>
      <c r="G20" s="53" t="str">
        <f>'Default Prediction'!G20</f>
        <v>Mas</v>
      </c>
      <c r="H20" s="54">
        <f>IF((IF($C20=G20,$B20,0))=0,"",IF($C20=G20,$B20,0))</f>
      </c>
      <c r="I20" s="53" t="s">
        <v>116</v>
      </c>
      <c r="J20" s="54">
        <f>IF((IF($C20=I20,$B20,0))=0,"",IF($C20=I20,$B20,0))</f>
        <v>10</v>
      </c>
      <c r="K20" s="53" t="s">
        <v>120</v>
      </c>
      <c r="L20" s="54">
        <f>IF((IF($C20=K20,$B20,0))=0,"",IF($C20=K20,$B20,0))</f>
      </c>
      <c r="M20" s="53" t="s">
        <v>116</v>
      </c>
      <c r="N20" s="54">
        <f>IF((IF($C20=M20,$B20,0))=0,"",IF($C20=M20,$B20,0))</f>
        <v>10</v>
      </c>
      <c r="O20" s="53" t="s">
        <v>116</v>
      </c>
      <c r="P20" s="54">
        <f>IF((IF($C20=O20,$B20,0))=0,"",IF($C20=O20,$B20,0))</f>
        <v>10</v>
      </c>
      <c r="Q20" s="53" t="s">
        <v>116</v>
      </c>
      <c r="R20" s="54">
        <f>IF((IF($C20=Q20,$B20,0))=0,"",IF($C20=Q20,$B20,0))</f>
        <v>10</v>
      </c>
      <c r="S20" s="53" t="s">
        <v>116</v>
      </c>
      <c r="T20" s="54">
        <f>IF((IF($C20=S20,$B20,0))=0,"",IF($C20=S20,$B20,0))</f>
        <v>10</v>
      </c>
      <c r="U20" s="152" t="s">
        <v>171</v>
      </c>
      <c r="V20" s="53" t="s">
        <v>116</v>
      </c>
      <c r="W20" s="54">
        <f>IF((IF($C20=V20,$B20,0))=0,"",IF($C20=V20,$B20,0))</f>
        <v>10</v>
      </c>
      <c r="X20" s="53" t="s">
        <v>132</v>
      </c>
      <c r="Y20" s="54">
        <f>IF((IF($C20=X20,$B20,0))=0,"",IF($C20=X20,$B20,0))</f>
      </c>
      <c r="Z20" s="53" t="s">
        <v>116</v>
      </c>
      <c r="AA20" s="54">
        <f>IF((IF($C20=Z20,$B20,0))=0,"",IF($C20=Z20,$B20,0))</f>
        <v>10</v>
      </c>
    </row>
    <row r="21" spans="3:27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152" t="s">
        <v>171</v>
      </c>
      <c r="V21" s="53"/>
      <c r="W21" s="54"/>
      <c r="X21" s="53"/>
      <c r="Y21" s="54"/>
      <c r="Z21" s="53"/>
      <c r="AA21" s="54"/>
    </row>
    <row r="22" spans="1:27" ht="12.75" customHeight="1">
      <c r="A22" t="s">
        <v>79</v>
      </c>
      <c r="B22">
        <f>Points!A12</f>
        <v>10</v>
      </c>
      <c r="C22" s="58" t="s">
        <v>132</v>
      </c>
      <c r="D22" s="59" t="str">
        <f t="shared" si="8"/>
        <v>Lap (10)</v>
      </c>
      <c r="E22" s="53" t="s">
        <v>116</v>
      </c>
      <c r="F22" s="54">
        <f>IF((IF($C22=E22,$B22,0))=0,"",IF($C22=E22,$B22,0))</f>
      </c>
      <c r="G22" s="53" t="str">
        <f>'Default Prediction'!G22</f>
        <v>Ham</v>
      </c>
      <c r="H22" s="54">
        <f>IF((IF($C22=G22,$B22,0))=0,"",IF($C22=G22,$B22,0))</f>
      </c>
      <c r="I22" s="53" t="s">
        <v>116</v>
      </c>
      <c r="J22" s="54">
        <f>IF((IF($C22=I22,$B22,0))=0,"",IF($C22=I22,$B22,0))</f>
      </c>
      <c r="K22" s="53" t="s">
        <v>120</v>
      </c>
      <c r="L22" s="54">
        <f>IF((IF($C22=K22,$B22,0))=0,"",IF($C22=K22,$B22,0))</f>
      </c>
      <c r="M22" s="53" t="s">
        <v>121</v>
      </c>
      <c r="N22" s="54">
        <f>IF((IF($C22=M22,$B22,0))=0,"",IF($C22=M22,$B22,0))</f>
      </c>
      <c r="O22" s="53" t="s">
        <v>120</v>
      </c>
      <c r="P22" s="54">
        <f>IF((IF($C22=O22,$B22,0))=0,"",IF($C22=O22,$B22,0))</f>
      </c>
      <c r="Q22" s="53" t="s">
        <v>132</v>
      </c>
      <c r="R22" s="54">
        <f>IF((IF($C22=Q22,$B22,0))=0,"",IF($C22=Q22,$B22,0))</f>
        <v>10</v>
      </c>
      <c r="S22" s="53" t="s">
        <v>121</v>
      </c>
      <c r="T22" s="54">
        <f>IF((IF($C22=S22,$B22,0))=0,"",IF($C22=S22,$B22,0))</f>
      </c>
      <c r="U22" s="152" t="s">
        <v>171</v>
      </c>
      <c r="V22" s="53" t="s">
        <v>116</v>
      </c>
      <c r="W22" s="54">
        <f>IF((IF($C22=V22,$B22,0))=0,"",IF($C22=V22,$B22,0))</f>
      </c>
      <c r="X22" s="53" t="s">
        <v>116</v>
      </c>
      <c r="Y22" s="54">
        <f>IF((IF($C22=X22,$B22,0))=0,"",IF($C22=X22,$B22,0))</f>
      </c>
      <c r="Z22" s="53" t="s">
        <v>134</v>
      </c>
      <c r="AA22" s="54">
        <f>IF((IF($C22=Z22,$B22,0))=0,"",IF($C22=Z22,$B22,0))</f>
      </c>
    </row>
    <row r="23" spans="3:27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  <c r="U23" s="152" t="s">
        <v>171</v>
      </c>
      <c r="V23" s="53"/>
      <c r="W23" s="54"/>
      <c r="X23" s="53"/>
      <c r="Y23" s="54"/>
      <c r="Z23" s="53"/>
      <c r="AA23" s="54"/>
    </row>
    <row r="24" spans="1:27" ht="12.75" customHeight="1" thickBot="1">
      <c r="A24" t="s">
        <v>80</v>
      </c>
      <c r="B24">
        <f>Points!A14</f>
        <v>10</v>
      </c>
      <c r="C24" s="60">
        <v>15</v>
      </c>
      <c r="D24" s="59" t="str">
        <f t="shared" si="8"/>
        <v>LoLL (10)</v>
      </c>
      <c r="E24" s="53">
        <v>14</v>
      </c>
      <c r="F24" s="54">
        <f>IF((IF($C24=E24,$B24,0))=0,"",IF($C24=E24,$B24,0))</f>
      </c>
      <c r="G24" s="53">
        <f>'Default Prediction'!G24</f>
        <v>8</v>
      </c>
      <c r="H24" s="54">
        <f>IF((IF($C24=G24,$B24,0))=0,"",IF($C24=G24,$B24,0))</f>
      </c>
      <c r="I24" s="53">
        <v>13</v>
      </c>
      <c r="J24" s="54">
        <f>IF((IF($C24=I24,$B24,0))=0,"",IF($C24=I24,$B24,0))</f>
      </c>
      <c r="K24" s="53">
        <v>12</v>
      </c>
      <c r="L24" s="54">
        <f>IF((IF($C24=K24,$B24,0))=0,"",IF($C24=K24,$B24,0))</f>
      </c>
      <c r="M24" s="53">
        <v>8</v>
      </c>
      <c r="N24" s="54">
        <f>IF((IF($C24=M24,$B24,0))=0,"",IF($C24=M24,$B24,0))</f>
      </c>
      <c r="O24" s="53">
        <v>14</v>
      </c>
      <c r="P24" s="54">
        <f>IF((IF($C24=O24,$B24,0))=0,"",IF($C24=O24,$B24,0))</f>
      </c>
      <c r="Q24" s="53">
        <v>12</v>
      </c>
      <c r="R24" s="54">
        <f>IF((IF($C24=Q24,$B24,0))=0,"",IF($C24=Q24,$B24,0))</f>
      </c>
      <c r="S24" s="53">
        <v>12</v>
      </c>
      <c r="T24" s="54">
        <f>IF((IF($C24=S24,$B24,0))=0,"",IF($C24=S24,$B24,0))</f>
      </c>
      <c r="U24" s="152" t="s">
        <v>171</v>
      </c>
      <c r="V24" s="53">
        <v>13</v>
      </c>
      <c r="W24" s="54">
        <f>IF((IF($C24=V24,$B24,0))=0,"",IF($C24=V24,$B24,0))</f>
      </c>
      <c r="X24" s="53">
        <v>14</v>
      </c>
      <c r="Y24" s="54">
        <f>IF((IF($C24=X24,$B24,0))=0,"",IF($C24=X24,$B24,0))</f>
      </c>
      <c r="Z24" s="53">
        <v>15</v>
      </c>
      <c r="AA24" s="54">
        <f>IF((IF($C24=Z24,$B24,0))=0,"",IF($C24=Z24,$B24,0))</f>
        <v>10</v>
      </c>
    </row>
    <row r="25" spans="3:27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  <c r="U25" s="152" t="s">
        <v>171</v>
      </c>
      <c r="V25" s="53"/>
      <c r="W25" s="54"/>
      <c r="X25" s="53"/>
      <c r="Y25" s="54"/>
      <c r="Z25" s="53"/>
      <c r="AA25" s="54"/>
    </row>
    <row r="26" spans="1:27" ht="12.75" customHeight="1">
      <c r="A26" t="s">
        <v>87</v>
      </c>
      <c r="B26">
        <f>Points!A16</f>
        <v>2</v>
      </c>
      <c r="C26" s="78"/>
      <c r="D26" s="59" t="str">
        <f t="shared" si="8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10" ref="J26:J32">IF(I26="YES",$B26,"")</f>
      </c>
      <c r="K26" s="53">
        <f>IF(COUNTIF(L$11:L$18,"")=6,"YES","")</f>
      </c>
      <c r="L26" s="54">
        <f aca="true" t="shared" si="11" ref="L26:L32">IF(K26="YES",$B26,"")</f>
      </c>
      <c r="M26" s="53">
        <f>IF(COUNTIF(N$11:N$18,"")=6,"YES","")</f>
      </c>
      <c r="N26" s="54">
        <f aca="true" t="shared" si="12" ref="N26:N32">IF(M26="YES",$B26,"")</f>
      </c>
      <c r="O26" s="53">
        <f>IF(COUNTIF(P$11:P$18,"")=6,"YES","")</f>
      </c>
      <c r="P26" s="54">
        <f aca="true" t="shared" si="13" ref="P26:P32">IF(O26="YES",$B26,"")</f>
      </c>
      <c r="Q26" s="53">
        <f>IF(COUNTIF(R$11:R$18,"")=6,"YES","")</f>
      </c>
      <c r="R26" s="54">
        <f aca="true" t="shared" si="14" ref="R26:T32">IF(Q26="YES",$B26,"")</f>
      </c>
      <c r="S26" s="53">
        <f>IF(COUNTIF(T$11:T$18,"")=6,"YES","")</f>
      </c>
      <c r="T26" s="54">
        <f t="shared" si="14"/>
      </c>
      <c r="U26" s="152" t="s">
        <v>171</v>
      </c>
      <c r="V26" s="53">
        <f>IF(COUNTIF(W$11:W$18,"")=6,"YES","")</f>
      </c>
      <c r="W26" s="54">
        <f aca="true" t="shared" si="15" ref="W26:W32">IF(V26="YES",$B26,"")</f>
      </c>
      <c r="X26" s="53" t="str">
        <f>IF(COUNTIF(Y$11:Y$18,"")=6,"YES","")</f>
        <v>YES</v>
      </c>
      <c r="Y26" s="54">
        <f aca="true" t="shared" si="16" ref="Y26:Y32">IF(X26="YES",$B26,"")</f>
        <v>2</v>
      </c>
      <c r="Z26" s="53">
        <f>IF(COUNTIF(AA$11:AA$18,"")=6,"YES","")</f>
      </c>
      <c r="AA26" s="54">
        <f aca="true" t="shared" si="17" ref="AA26:AA32">IF(Z26="YES",$B26,"")</f>
      </c>
    </row>
    <row r="27" spans="1:27" ht="12.75">
      <c r="A27" t="s">
        <v>88</v>
      </c>
      <c r="B27">
        <f>Points!A17</f>
        <v>4</v>
      </c>
      <c r="C27" s="24"/>
      <c r="D27" s="59" t="str">
        <f t="shared" si="8"/>
        <v>3 Hits (4)</v>
      </c>
      <c r="E27" s="53">
        <f>IF(COUNTIF(F$11:F$18,"")=5,"YES","")</f>
      </c>
      <c r="F27" s="54">
        <f aca="true" t="shared" si="18" ref="F27:H32">IF(E27="YES",$B27,"")</f>
      </c>
      <c r="G27" s="53">
        <f>IF(COUNTIF(H$11:H$18,"")=5,"YES","")</f>
      </c>
      <c r="H27" s="54">
        <f t="shared" si="18"/>
      </c>
      <c r="I27" s="53">
        <f>IF(COUNTIF(J$11:J$18,"")=5,"YES","")</f>
      </c>
      <c r="J27" s="54">
        <f t="shared" si="10"/>
      </c>
      <c r="K27" s="53">
        <f>IF(COUNTIF(L$11:L$18,"")=5,"YES","")</f>
      </c>
      <c r="L27" s="54">
        <f t="shared" si="11"/>
      </c>
      <c r="M27" s="53">
        <f>IF(COUNTIF(N$11:N$18,"")=5,"YES","")</f>
      </c>
      <c r="N27" s="54">
        <f t="shared" si="12"/>
      </c>
      <c r="O27" s="53">
        <f>IF(COUNTIF(P$11:P$18,"")=5,"YES","")</f>
      </c>
      <c r="P27" s="54">
        <f t="shared" si="13"/>
      </c>
      <c r="Q27" s="53">
        <f>IF(COUNTIF(R$11:R$18,"")=5,"YES","")</f>
      </c>
      <c r="R27" s="54">
        <f t="shared" si="14"/>
      </c>
      <c r="S27" s="53">
        <f>IF(COUNTIF(T$11:T$18,"")=5,"YES","")</f>
      </c>
      <c r="T27" s="54">
        <f t="shared" si="14"/>
      </c>
      <c r="U27" s="152" t="s">
        <v>171</v>
      </c>
      <c r="V27" s="53">
        <f>IF(COUNTIF(W$11:W$18,"")=5,"YES","")</f>
      </c>
      <c r="W27" s="54">
        <f t="shared" si="15"/>
      </c>
      <c r="X27" s="53">
        <f>IF(COUNTIF(Y$11:Y$18,"")=5,"YES","")</f>
      </c>
      <c r="Y27" s="54">
        <f t="shared" si="16"/>
      </c>
      <c r="Z27" s="53">
        <f>IF(COUNTIF(AA$11:AA$18,"")=5,"YES","")</f>
      </c>
      <c r="AA27" s="54">
        <f t="shared" si="17"/>
      </c>
    </row>
    <row r="28" spans="1:27" ht="12.75">
      <c r="A28" t="s">
        <v>89</v>
      </c>
      <c r="B28">
        <f>Points!A18</f>
        <v>6</v>
      </c>
      <c r="C28" s="78"/>
      <c r="D28" s="59" t="str">
        <f t="shared" si="8"/>
        <v>4 Hits (6)</v>
      </c>
      <c r="E28" s="53">
        <f>IF(COUNTIF(F$11:F$18,"")=4,"YES","")</f>
      </c>
      <c r="F28" s="54">
        <f t="shared" si="18"/>
      </c>
      <c r="G28" s="53">
        <f>IF(COUNTIF(H$11:H$18,"")=4,"YES","")</f>
      </c>
      <c r="H28" s="54">
        <f t="shared" si="18"/>
      </c>
      <c r="I28" s="53">
        <f>IF(COUNTIF(J$11:J$18,"")=4,"YES","")</f>
      </c>
      <c r="J28" s="54">
        <f t="shared" si="10"/>
      </c>
      <c r="K28" s="53">
        <f>IF(COUNTIF(L$11:L$18,"")=4,"YES","")</f>
      </c>
      <c r="L28" s="54">
        <f t="shared" si="11"/>
      </c>
      <c r="M28" s="53">
        <f>IF(COUNTIF(N$11:N$18,"")=4,"YES","")</f>
      </c>
      <c r="N28" s="54">
        <f t="shared" si="12"/>
      </c>
      <c r="O28" s="53">
        <f>IF(COUNTIF(P$11:P$18,"")=4,"YES","")</f>
      </c>
      <c r="P28" s="54">
        <f t="shared" si="13"/>
      </c>
      <c r="Q28" s="53">
        <f>IF(COUNTIF(R$11:R$18,"")=4,"YES","")</f>
      </c>
      <c r="R28" s="54">
        <f t="shared" si="14"/>
      </c>
      <c r="S28" s="53">
        <f>IF(COUNTIF(T$11:T$18,"")=4,"YES","")</f>
      </c>
      <c r="T28" s="54">
        <f t="shared" si="14"/>
      </c>
      <c r="U28" s="152" t="s">
        <v>171</v>
      </c>
      <c r="V28" s="53">
        <f>IF(COUNTIF(W$11:W$18,"")=4,"YES","")</f>
      </c>
      <c r="W28" s="54">
        <f t="shared" si="15"/>
      </c>
      <c r="X28" s="53">
        <f>IF(COUNTIF(Y$11:Y$18,"")=4,"YES","")</f>
      </c>
      <c r="Y28" s="54">
        <f t="shared" si="16"/>
      </c>
      <c r="Z28" s="53">
        <f>IF(COUNTIF(AA$11:AA$18,"")=4,"YES","")</f>
      </c>
      <c r="AA28" s="54">
        <f t="shared" si="17"/>
      </c>
    </row>
    <row r="29" spans="1:27" ht="12.75">
      <c r="A29" t="s">
        <v>90</v>
      </c>
      <c r="B29">
        <f>Points!A19</f>
        <v>8</v>
      </c>
      <c r="C29" s="78"/>
      <c r="D29" s="59" t="str">
        <f t="shared" si="8"/>
        <v>5 Hits (8)</v>
      </c>
      <c r="E29" s="53">
        <f>IF(COUNTIF(F$11:F$18,"")=3,"YES","")</f>
      </c>
      <c r="F29" s="54">
        <f t="shared" si="18"/>
      </c>
      <c r="G29" s="53">
        <f>IF(COUNTIF(H$11:H$18,"")=3,"YES","")</f>
      </c>
      <c r="H29" s="54">
        <f t="shared" si="18"/>
      </c>
      <c r="I29" s="53">
        <f>IF(COUNTIF(J$11:J$18,"")=3,"YES","")</f>
      </c>
      <c r="J29" s="54">
        <f t="shared" si="10"/>
      </c>
      <c r="K29" s="53">
        <f>IF(COUNTIF(L$11:L$18,"")=3,"YES","")</f>
      </c>
      <c r="L29" s="54">
        <f t="shared" si="11"/>
      </c>
      <c r="M29" s="53">
        <f>IF(COUNTIF(N$11:N$18,"")=3,"YES","")</f>
      </c>
      <c r="N29" s="54">
        <f t="shared" si="12"/>
      </c>
      <c r="O29" s="53">
        <f>IF(COUNTIF(P$11:P$18,"")=3,"YES","")</f>
      </c>
      <c r="P29" s="54">
        <f t="shared" si="13"/>
      </c>
      <c r="Q29" s="53">
        <f>IF(COUNTIF(R$11:R$18,"")=3,"YES","")</f>
      </c>
      <c r="R29" s="54">
        <f t="shared" si="14"/>
      </c>
      <c r="S29" s="53">
        <f>IF(COUNTIF(T$11:T$18,"")=3,"YES","")</f>
      </c>
      <c r="T29" s="54">
        <f t="shared" si="14"/>
      </c>
      <c r="U29" s="152" t="s">
        <v>171</v>
      </c>
      <c r="V29" s="53">
        <f>IF(COUNTIF(W$11:W$18,"")=3,"YES","")</f>
      </c>
      <c r="W29" s="54">
        <f t="shared" si="15"/>
      </c>
      <c r="X29" s="53">
        <f>IF(COUNTIF(Y$11:Y$18,"")=3,"YES","")</f>
      </c>
      <c r="Y29" s="54">
        <f t="shared" si="16"/>
      </c>
      <c r="Z29" s="53">
        <f>IF(COUNTIF(AA$11:AA$18,"")=3,"YES","")</f>
      </c>
      <c r="AA29" s="54">
        <f t="shared" si="17"/>
      </c>
    </row>
    <row r="30" spans="1:27" ht="12.75">
      <c r="A30" t="s">
        <v>91</v>
      </c>
      <c r="B30">
        <f>Points!A20</f>
        <v>10</v>
      </c>
      <c r="C30" s="78"/>
      <c r="D30" s="59" t="str">
        <f t="shared" si="8"/>
        <v>6 Hits (10)</v>
      </c>
      <c r="E30" s="53">
        <f>IF(COUNTIF(F$11:F$18,"")=2,"YES","")</f>
      </c>
      <c r="F30" s="54">
        <f t="shared" si="18"/>
      </c>
      <c r="G30" s="53">
        <f>IF(COUNTIF(H$11:H$18,"")=2,"YES","")</f>
      </c>
      <c r="H30" s="54">
        <f t="shared" si="18"/>
      </c>
      <c r="I30" s="53">
        <f>IF(COUNTIF(J$11:J$18,"")=2,"YES","")</f>
      </c>
      <c r="J30" s="54">
        <f t="shared" si="10"/>
      </c>
      <c r="K30" s="53">
        <f>IF(COUNTIF(L$11:L$18,"")=2,"YES","")</f>
      </c>
      <c r="L30" s="54">
        <f t="shared" si="11"/>
      </c>
      <c r="M30" s="53">
        <f>IF(COUNTIF(N$11:N$18,"")=2,"YES","")</f>
      </c>
      <c r="N30" s="54">
        <f t="shared" si="12"/>
      </c>
      <c r="O30" s="53">
        <f>IF(COUNTIF(P$11:P$18,"")=2,"YES","")</f>
      </c>
      <c r="P30" s="54">
        <f t="shared" si="13"/>
      </c>
      <c r="Q30" s="53">
        <f>IF(COUNTIF(R$11:R$18,"")=2,"YES","")</f>
      </c>
      <c r="R30" s="54">
        <f t="shared" si="14"/>
      </c>
      <c r="S30" s="53">
        <f>IF(COUNTIF(T$11:T$18,"")=2,"YES","")</f>
      </c>
      <c r="T30" s="54">
        <f t="shared" si="14"/>
      </c>
      <c r="U30" s="152" t="s">
        <v>171</v>
      </c>
      <c r="V30" s="53">
        <f>IF(COUNTIF(W$11:W$18,"")=2,"YES","")</f>
      </c>
      <c r="W30" s="54">
        <f t="shared" si="15"/>
      </c>
      <c r="X30" s="53">
        <f>IF(COUNTIF(Y$11:Y$18,"")=2,"YES","")</f>
      </c>
      <c r="Y30" s="54">
        <f t="shared" si="16"/>
      </c>
      <c r="Z30" s="53">
        <f>IF(COUNTIF(AA$11:AA$18,"")=2,"YES","")</f>
      </c>
      <c r="AA30" s="54">
        <f t="shared" si="17"/>
      </c>
    </row>
    <row r="31" spans="1:27" ht="12.75">
      <c r="A31" t="s">
        <v>92</v>
      </c>
      <c r="B31">
        <f>Points!A21</f>
        <v>15</v>
      </c>
      <c r="C31" s="78"/>
      <c r="D31" s="59" t="str">
        <f t="shared" si="8"/>
        <v>7 Hits (15)</v>
      </c>
      <c r="E31" s="53">
        <f>IF(COUNTIF(F$11:F$18,"")=1,"YES","")</f>
      </c>
      <c r="F31" s="54">
        <f t="shared" si="18"/>
      </c>
      <c r="G31" s="53">
        <f>IF(COUNTIF(H$11:H$18,"")=1,"YES","")</f>
      </c>
      <c r="H31" s="54">
        <f t="shared" si="18"/>
      </c>
      <c r="I31" s="53">
        <f>IF(COUNTIF(J$11:J$18,"")=1,"YES","")</f>
      </c>
      <c r="J31" s="54">
        <f t="shared" si="10"/>
      </c>
      <c r="K31" s="53">
        <f>IF(COUNTIF(L$11:L$18,"")=1,"YES","")</f>
      </c>
      <c r="L31" s="54">
        <f t="shared" si="11"/>
      </c>
      <c r="M31" s="53">
        <f>IF(COUNTIF(N$11:N$18,"")=1,"YES","")</f>
      </c>
      <c r="N31" s="54">
        <f t="shared" si="12"/>
      </c>
      <c r="O31" s="53">
        <f>IF(COUNTIF(P$11:P$18,"")=1,"YES","")</f>
      </c>
      <c r="P31" s="54">
        <f t="shared" si="13"/>
      </c>
      <c r="Q31" s="53">
        <f>IF(COUNTIF(R$11:R$18,"")=1,"YES","")</f>
      </c>
      <c r="R31" s="54">
        <f t="shared" si="14"/>
      </c>
      <c r="S31" s="53">
        <f>IF(COUNTIF(T$11:T$18,"")=1,"YES","")</f>
      </c>
      <c r="T31" s="54">
        <f t="shared" si="14"/>
      </c>
      <c r="U31" s="152" t="s">
        <v>171</v>
      </c>
      <c r="V31" s="53">
        <f>IF(COUNTIF(W$11:W$18,"")=1,"YES","")</f>
      </c>
      <c r="W31" s="54">
        <f t="shared" si="15"/>
      </c>
      <c r="X31" s="53">
        <f>IF(COUNTIF(Y$11:Y$18,"")=1,"YES","")</f>
      </c>
      <c r="Y31" s="54">
        <f t="shared" si="16"/>
      </c>
      <c r="Z31" s="53">
        <f>IF(COUNTIF(AA$11:AA$18,"")=1,"YES","")</f>
      </c>
      <c r="AA31" s="54">
        <f t="shared" si="17"/>
      </c>
    </row>
    <row r="32" spans="1:27" ht="13.5" thickBot="1">
      <c r="A32" t="s">
        <v>93</v>
      </c>
      <c r="B32">
        <f>Points!A22</f>
        <v>25</v>
      </c>
      <c r="C32" s="78"/>
      <c r="D32" s="63" t="str">
        <f t="shared" si="8"/>
        <v>8 Hits (25)</v>
      </c>
      <c r="E32" s="53">
        <f>IF(COUNTIF(F$11:F$18,"")=0,"YES","")</f>
      </c>
      <c r="F32" s="54">
        <f t="shared" si="18"/>
      </c>
      <c r="G32" s="53">
        <f>IF(COUNTIF(H$11:H$18,"")=0,"YES","")</f>
      </c>
      <c r="H32" s="54">
        <f t="shared" si="18"/>
      </c>
      <c r="I32" s="53">
        <f>IF(COUNTIF(J$11:J$18,"")=0,"YES","")</f>
      </c>
      <c r="J32" s="54">
        <f t="shared" si="10"/>
      </c>
      <c r="K32" s="53">
        <f>IF(COUNTIF(L$11:L$18,"")=0,"YES","")</f>
      </c>
      <c r="L32" s="54">
        <f t="shared" si="11"/>
      </c>
      <c r="M32" s="53">
        <f>IF(COUNTIF(N$11:N$18,"")=0,"YES","")</f>
      </c>
      <c r="N32" s="54">
        <f t="shared" si="12"/>
      </c>
      <c r="O32" s="53">
        <f>IF(COUNTIF(P$11:P$18,"")=0,"YES","")</f>
      </c>
      <c r="P32" s="54">
        <f t="shared" si="13"/>
      </c>
      <c r="Q32" s="53">
        <f>IF(COUNTIF(R$11:R$18,"")=0,"YES","")</f>
      </c>
      <c r="R32" s="54">
        <f t="shared" si="14"/>
      </c>
      <c r="S32" s="53">
        <f>IF(COUNTIF(T$11:T$18,"")=0,"YES","")</f>
      </c>
      <c r="T32" s="54">
        <f t="shared" si="14"/>
      </c>
      <c r="U32" s="152" t="s">
        <v>171</v>
      </c>
      <c r="V32" s="53">
        <f>IF(COUNTIF(W$11:W$18,"")=0,"YES","")</f>
      </c>
      <c r="W32" s="54">
        <f t="shared" si="15"/>
      </c>
      <c r="X32" s="53">
        <f>IF(COUNTIF(Y$11:Y$18,"")=0,"YES","")</f>
      </c>
      <c r="Y32" s="54">
        <f t="shared" si="16"/>
      </c>
      <c r="Z32" s="53">
        <f>IF(COUNTIF(AA$11:AA$18,"")=0,"YES","")</f>
      </c>
      <c r="AA32" s="54">
        <f t="shared" si="17"/>
      </c>
    </row>
    <row r="33" ht="12.75" customHeight="1" hidden="1"/>
    <row r="34" ht="12.75" customHeight="1" hidden="1"/>
    <row r="35" ht="13.5" thickBot="1">
      <c r="U35" s="8" t="s">
        <v>171</v>
      </c>
    </row>
    <row r="36" spans="3:27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16</v>
      </c>
      <c r="G36" s="8"/>
      <c r="H36" s="25">
        <f>IF(SUM(H11:H32)=0,0,SUM(H11:H32))</f>
        <v>0</v>
      </c>
      <c r="I36" s="8"/>
      <c r="J36" s="25">
        <f>IF(SUM(J11:J32)=0,0,SUM(J11:J32))</f>
        <v>16</v>
      </c>
      <c r="K36" s="8"/>
      <c r="L36" s="25">
        <f>IF(SUM(L11:L32)=0,0,SUM(L11:L32))</f>
        <v>0</v>
      </c>
      <c r="M36" s="8"/>
      <c r="N36" s="25">
        <f>IF(SUM(N11:N32)=0,0,SUM(N11:N32))</f>
        <v>10</v>
      </c>
      <c r="O36" s="8"/>
      <c r="P36" s="25">
        <f>IF(SUM(P11:P32)=0,0,SUM(P11:P32))</f>
        <v>16</v>
      </c>
      <c r="Q36" s="8"/>
      <c r="R36" s="25">
        <f>IF(SUM(R11:R32)=0,0,SUM(R11:R32))</f>
        <v>20</v>
      </c>
      <c r="S36" s="8"/>
      <c r="T36" s="25">
        <f>IF(SUM(T11:T32)=0,0,SUM(T11:T32))</f>
        <v>16</v>
      </c>
      <c r="U36" s="152" t="s">
        <v>171</v>
      </c>
      <c r="V36" s="8"/>
      <c r="W36" s="25">
        <f>IF(SUM(W11:W32)=0,0,SUM(W11:W32))</f>
        <v>15</v>
      </c>
      <c r="X36" s="8"/>
      <c r="Y36" s="25">
        <f>IF(SUM(Y11:Y32)=0,0,SUM(Y11:Y32))</f>
        <v>16</v>
      </c>
      <c r="Z36" s="8"/>
      <c r="AA36" s="25">
        <f>IF(SUM(AA11:AA32)=0,0,SUM(AA11:AA32))</f>
        <v>20</v>
      </c>
    </row>
    <row r="37" ht="13.5" thickBot="1">
      <c r="U37" s="8" t="s">
        <v>171</v>
      </c>
    </row>
    <row r="38" spans="4:28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  <c r="U38" s="8" t="s">
        <v>171</v>
      </c>
      <c r="V38" s="24"/>
      <c r="W38" s="24"/>
      <c r="X38" s="24"/>
      <c r="Y38" s="24"/>
      <c r="Z38" s="24"/>
      <c r="AA38" s="24"/>
      <c r="AB38" s="106"/>
    </row>
    <row r="39" ht="12.75">
      <c r="U39" s="152" t="s">
        <v>171</v>
      </c>
    </row>
    <row r="40" spans="5:27" s="91" customFormat="1" ht="12.75">
      <c r="E40" s="91" t="s">
        <v>135</v>
      </c>
      <c r="F40" s="98">
        <v>0.873611111111111</v>
      </c>
      <c r="G40" s="201" t="s">
        <v>149</v>
      </c>
      <c r="H40" s="198"/>
      <c r="I40" s="91" t="s">
        <v>135</v>
      </c>
      <c r="J40" s="98">
        <v>0.8013888888888889</v>
      </c>
      <c r="K40" s="91" t="s">
        <v>135</v>
      </c>
      <c r="L40" s="98">
        <v>0.8298611111111112</v>
      </c>
      <c r="M40" s="91" t="s">
        <v>135</v>
      </c>
      <c r="N40" s="98">
        <v>0.7652777777777778</v>
      </c>
      <c r="O40" s="91" t="s">
        <v>135</v>
      </c>
      <c r="P40" s="98">
        <v>0.7972222222222222</v>
      </c>
      <c r="Q40" s="101" t="s">
        <v>135</v>
      </c>
      <c r="R40" s="98">
        <v>0.8125</v>
      </c>
      <c r="S40" s="101" t="s">
        <v>135</v>
      </c>
      <c r="T40" s="98">
        <v>0.8555555555555556</v>
      </c>
      <c r="U40" s="8" t="s">
        <v>171</v>
      </c>
      <c r="V40" s="101" t="s">
        <v>135</v>
      </c>
      <c r="W40" s="98">
        <v>0.8229166666666666</v>
      </c>
      <c r="X40" s="101" t="s">
        <v>135</v>
      </c>
      <c r="Y40" s="98">
        <v>0.8013888888888889</v>
      </c>
      <c r="Z40" s="101" t="s">
        <v>135</v>
      </c>
      <c r="AA40" s="98">
        <v>0.8020833333333334</v>
      </c>
    </row>
    <row r="42" spans="11:28" ht="12.75"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106"/>
      <c r="W42" s="106"/>
      <c r="X42" s="106"/>
      <c r="Y42" s="106"/>
      <c r="Z42" s="106"/>
      <c r="AA42" s="106"/>
      <c r="AB42" s="106"/>
    </row>
    <row r="43" spans="4:28" s="165" customFormat="1" ht="15">
      <c r="D43" s="1"/>
      <c r="K43" s="166"/>
      <c r="L43" s="166"/>
      <c r="M43" s="166"/>
      <c r="N43" s="166"/>
      <c r="O43" s="166"/>
      <c r="P43" s="166"/>
      <c r="Q43" s="106"/>
      <c r="R43" s="167"/>
      <c r="S43" s="166"/>
      <c r="T43" s="166"/>
      <c r="U43" s="107"/>
      <c r="V43" s="168"/>
      <c r="W43" s="168"/>
      <c r="X43" s="166"/>
      <c r="Y43" s="166"/>
      <c r="Z43" s="166"/>
      <c r="AA43" s="166"/>
      <c r="AB43" s="166"/>
    </row>
    <row r="44" spans="4:28" s="165" customFormat="1" ht="15">
      <c r="D44" s="1"/>
      <c r="K44" s="166"/>
      <c r="L44" s="166"/>
      <c r="M44" s="166"/>
      <c r="N44" s="166"/>
      <c r="O44" s="166"/>
      <c r="P44" s="166"/>
      <c r="Q44" s="106"/>
      <c r="R44" s="167"/>
      <c r="S44" s="166"/>
      <c r="T44" s="166"/>
      <c r="U44" s="107"/>
      <c r="V44" s="169"/>
      <c r="W44" s="168"/>
      <c r="X44" s="166"/>
      <c r="Y44" s="166"/>
      <c r="Z44" s="166"/>
      <c r="AA44" s="166"/>
      <c r="AB44" s="166"/>
    </row>
    <row r="45" spans="4:28" s="165" customFormat="1" ht="15">
      <c r="D45" s="1"/>
      <c r="K45" s="166"/>
      <c r="L45" s="166"/>
      <c r="M45" s="166"/>
      <c r="N45" s="166"/>
      <c r="O45" s="166"/>
      <c r="P45" s="166"/>
      <c r="Q45" s="106"/>
      <c r="R45" s="167"/>
      <c r="S45" s="166"/>
      <c r="T45" s="166"/>
      <c r="U45" s="107"/>
      <c r="V45" s="169"/>
      <c r="W45" s="168"/>
      <c r="X45" s="166"/>
      <c r="Y45" s="166"/>
      <c r="Z45" s="166"/>
      <c r="AA45" s="166"/>
      <c r="AB45" s="166"/>
    </row>
    <row r="46" spans="4:28" s="165" customFormat="1" ht="15">
      <c r="D46" s="1"/>
      <c r="K46" s="166"/>
      <c r="L46" s="166"/>
      <c r="M46" s="166"/>
      <c r="N46" s="166"/>
      <c r="O46" s="166"/>
      <c r="P46" s="170"/>
      <c r="Q46" s="106"/>
      <c r="R46" s="167"/>
      <c r="S46" s="166"/>
      <c r="T46" s="166"/>
      <c r="U46" s="107"/>
      <c r="V46" s="169"/>
      <c r="W46" s="168"/>
      <c r="X46" s="166"/>
      <c r="Y46" s="166"/>
      <c r="Z46" s="166"/>
      <c r="AA46" s="166"/>
      <c r="AB46" s="166"/>
    </row>
    <row r="47" spans="4:28" s="165" customFormat="1" ht="15">
      <c r="D47" s="1"/>
      <c r="K47" s="166"/>
      <c r="L47" s="166"/>
      <c r="M47" s="166"/>
      <c r="N47" s="166"/>
      <c r="O47" s="166"/>
      <c r="P47" s="170"/>
      <c r="Q47" s="106"/>
      <c r="R47" s="167"/>
      <c r="S47" s="166"/>
      <c r="T47" s="166"/>
      <c r="U47" s="107"/>
      <c r="V47" s="169"/>
      <c r="W47" s="168"/>
      <c r="X47" s="166"/>
      <c r="Y47" s="166"/>
      <c r="Z47" s="166"/>
      <c r="AA47" s="166"/>
      <c r="AB47" s="166"/>
    </row>
    <row r="48" spans="4:28" s="165" customFormat="1" ht="15">
      <c r="D48" s="1"/>
      <c r="K48" s="166"/>
      <c r="L48" s="166"/>
      <c r="M48" s="166"/>
      <c r="N48" s="166"/>
      <c r="O48" s="166"/>
      <c r="P48" s="166"/>
      <c r="Q48" s="106"/>
      <c r="R48" s="167"/>
      <c r="S48" s="166"/>
      <c r="T48" s="166"/>
      <c r="U48" s="107"/>
      <c r="V48" s="169"/>
      <c r="W48" s="168"/>
      <c r="X48" s="166"/>
      <c r="Y48" s="166"/>
      <c r="Z48" s="166"/>
      <c r="AA48" s="166"/>
      <c r="AB48" s="166"/>
    </row>
    <row r="49" spans="4:28" s="165" customFormat="1" ht="15">
      <c r="D49" s="1"/>
      <c r="K49" s="166"/>
      <c r="L49" s="166"/>
      <c r="M49" s="166"/>
      <c r="N49" s="166"/>
      <c r="O49" s="166"/>
      <c r="P49" s="170"/>
      <c r="Q49" s="106"/>
      <c r="R49" s="167"/>
      <c r="S49" s="166"/>
      <c r="T49" s="166"/>
      <c r="U49" s="107"/>
      <c r="V49" s="169"/>
      <c r="W49" s="168"/>
      <c r="X49" s="166"/>
      <c r="Y49" s="166"/>
      <c r="Z49" s="166"/>
      <c r="AA49" s="166"/>
      <c r="AB49" s="166"/>
    </row>
    <row r="50" spans="4:28" s="165" customFormat="1" ht="15">
      <c r="D50" s="1"/>
      <c r="K50" s="166"/>
      <c r="L50" s="166"/>
      <c r="M50" s="166"/>
      <c r="N50" s="166"/>
      <c r="O50" s="166"/>
      <c r="P50" s="170"/>
      <c r="Q50" s="106"/>
      <c r="R50" s="167"/>
      <c r="S50" s="166"/>
      <c r="T50" s="166"/>
      <c r="U50" s="107"/>
      <c r="V50" s="169"/>
      <c r="W50" s="168"/>
      <c r="X50" s="166"/>
      <c r="Y50" s="166"/>
      <c r="Z50" s="166"/>
      <c r="AA50" s="166"/>
      <c r="AB50" s="166"/>
    </row>
    <row r="51" spans="4:28" s="165" customFormat="1" ht="15">
      <c r="D51" s="1"/>
      <c r="K51" s="166"/>
      <c r="L51" s="166"/>
      <c r="M51" s="166"/>
      <c r="N51" s="166"/>
      <c r="O51" s="166"/>
      <c r="P51" s="166"/>
      <c r="Q51" s="106"/>
      <c r="R51" s="167"/>
      <c r="S51" s="166"/>
      <c r="T51" s="166"/>
      <c r="U51" s="107"/>
      <c r="V51" s="169"/>
      <c r="W51" s="168"/>
      <c r="X51" s="166"/>
      <c r="Y51" s="166"/>
      <c r="Z51" s="166"/>
      <c r="AA51" s="166"/>
      <c r="AB51" s="166"/>
    </row>
    <row r="52" spans="4:28" s="165" customFormat="1" ht="15">
      <c r="D52" s="1"/>
      <c r="K52" s="166"/>
      <c r="L52" s="166"/>
      <c r="M52" s="166"/>
      <c r="N52" s="166"/>
      <c r="O52" s="166"/>
      <c r="P52" s="166"/>
      <c r="Q52" s="106"/>
      <c r="R52" s="167"/>
      <c r="S52" s="166"/>
      <c r="T52" s="166"/>
      <c r="U52" s="107"/>
      <c r="V52" s="168"/>
      <c r="W52" s="168"/>
      <c r="X52" s="166"/>
      <c r="Y52" s="166"/>
      <c r="Z52" s="166"/>
      <c r="AA52" s="166"/>
      <c r="AB52" s="166"/>
    </row>
    <row r="53" spans="4:28" s="165" customFormat="1" ht="15">
      <c r="D53" s="1"/>
      <c r="K53" s="166"/>
      <c r="L53" s="166"/>
      <c r="M53" s="166"/>
      <c r="N53" s="166"/>
      <c r="O53" s="166"/>
      <c r="P53" s="166"/>
      <c r="Q53" s="106"/>
      <c r="R53" s="167"/>
      <c r="S53" s="166"/>
      <c r="T53" s="166"/>
      <c r="U53" s="107"/>
      <c r="V53" s="171"/>
      <c r="W53" s="171"/>
      <c r="X53" s="166"/>
      <c r="Y53" s="166"/>
      <c r="Z53" s="166"/>
      <c r="AA53" s="166"/>
      <c r="AB53" s="166"/>
    </row>
    <row r="54" spans="4:28" s="165" customFormat="1" ht="15">
      <c r="D54" s="1"/>
      <c r="K54" s="166"/>
      <c r="L54" s="166"/>
      <c r="M54" s="166"/>
      <c r="N54" s="166"/>
      <c r="O54" s="166"/>
      <c r="P54" s="166"/>
      <c r="Q54" s="106"/>
      <c r="R54" s="167"/>
      <c r="S54" s="166"/>
      <c r="T54" s="166"/>
      <c r="U54" s="107"/>
      <c r="V54" s="168"/>
      <c r="W54" s="169"/>
      <c r="X54" s="166"/>
      <c r="Y54" s="166"/>
      <c r="Z54" s="166"/>
      <c r="AA54" s="166"/>
      <c r="AB54" s="166"/>
    </row>
    <row r="55" spans="4:28" s="165" customFormat="1" ht="15">
      <c r="D55" s="1"/>
      <c r="E55" s="165" t="s">
        <v>166</v>
      </c>
      <c r="K55" s="166"/>
      <c r="L55" s="166"/>
      <c r="M55" s="166"/>
      <c r="N55" s="166"/>
      <c r="O55" s="166"/>
      <c r="P55" s="166"/>
      <c r="Q55" s="106"/>
      <c r="R55" s="167"/>
      <c r="S55" s="166"/>
      <c r="T55" s="166"/>
      <c r="U55" s="107"/>
      <c r="V55" s="166"/>
      <c r="W55" s="166"/>
      <c r="X55" s="166"/>
      <c r="Y55" s="166"/>
      <c r="Z55" s="166"/>
      <c r="AA55" s="166"/>
      <c r="AB55" s="166"/>
    </row>
    <row r="56" spans="4:28" s="165" customFormat="1" ht="15">
      <c r="D56" s="1"/>
      <c r="K56" s="166"/>
      <c r="L56" s="166"/>
      <c r="M56" s="166"/>
      <c r="N56" s="166"/>
      <c r="O56" s="166"/>
      <c r="P56" s="166"/>
      <c r="Q56" s="106"/>
      <c r="R56" s="167"/>
      <c r="S56" s="166"/>
      <c r="T56" s="166"/>
      <c r="U56" s="107"/>
      <c r="V56" s="166"/>
      <c r="W56" s="166"/>
      <c r="X56" s="166"/>
      <c r="Y56" s="166"/>
      <c r="Z56" s="166"/>
      <c r="AA56" s="166"/>
      <c r="AB56" s="166"/>
    </row>
    <row r="57" spans="4:28" s="165" customFormat="1" ht="12.75">
      <c r="D57" s="1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07"/>
      <c r="V57" s="166"/>
      <c r="W57" s="166"/>
      <c r="X57" s="166"/>
      <c r="Y57" s="166"/>
      <c r="Z57" s="166"/>
      <c r="AA57" s="166"/>
      <c r="AB57" s="166"/>
    </row>
    <row r="58" spans="4:28" s="165" customFormat="1" ht="12.75">
      <c r="D58" s="1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07"/>
      <c r="V58" s="166"/>
      <c r="W58" s="166"/>
      <c r="X58" s="166"/>
      <c r="Y58" s="166"/>
      <c r="Z58" s="166"/>
      <c r="AA58" s="166"/>
      <c r="AB58" s="166"/>
    </row>
    <row r="59" spans="4:21" s="165" customFormat="1" ht="12.75">
      <c r="D59" s="1"/>
      <c r="U59" s="1"/>
    </row>
  </sheetData>
  <sheetProtection selectLockedCells="1"/>
  <mergeCells count="12">
    <mergeCell ref="E9:F9"/>
    <mergeCell ref="M9:N9"/>
    <mergeCell ref="G9:H9"/>
    <mergeCell ref="K9:L9"/>
    <mergeCell ref="I9:J9"/>
    <mergeCell ref="O9:P9"/>
    <mergeCell ref="V9:W9"/>
    <mergeCell ref="X9:Y9"/>
    <mergeCell ref="Z9:AA9"/>
    <mergeCell ref="G40:H40"/>
    <mergeCell ref="S9:T9"/>
    <mergeCell ref="Q9:R9"/>
  </mergeCells>
  <conditionalFormatting sqref="I11:I25 K11:K25 M11:M25 G11:G25 O11:O25 E11:E25 Q11:Q25 S11:S25">
    <cfRule type="expression" priority="9" dxfId="0" stopIfTrue="1">
      <formula>IF(F11="",0,1)</formula>
    </cfRule>
  </conditionalFormatting>
  <conditionalFormatting sqref="H11:H25 L11:L25 N11:N25 P11:P25 R11:R25 F11:F25 J11:J25 T11:T25">
    <cfRule type="cellIs" priority="10" dxfId="0" operator="notEqual" stopIfTrue="1">
      <formula>""</formula>
    </cfRule>
  </conditionalFormatting>
  <conditionalFormatting sqref="V11:V25">
    <cfRule type="expression" priority="6" dxfId="0" stopIfTrue="1">
      <formula>IF(W11="",0,1)</formula>
    </cfRule>
  </conditionalFormatting>
  <conditionalFormatting sqref="W11:W25">
    <cfRule type="cellIs" priority="5" dxfId="0" operator="notEqual" stopIfTrue="1">
      <formula>""</formula>
    </cfRule>
  </conditionalFormatting>
  <conditionalFormatting sqref="X11:X25">
    <cfRule type="expression" priority="4" dxfId="0" stopIfTrue="1">
      <formula>IF(Y11="",0,1)</formula>
    </cfRule>
  </conditionalFormatting>
  <conditionalFormatting sqref="Y11:Y25">
    <cfRule type="cellIs" priority="3" dxfId="0" operator="notEqual" stopIfTrue="1">
      <formula>""</formula>
    </cfRule>
  </conditionalFormatting>
  <conditionalFormatting sqref="Z11:Z25">
    <cfRule type="expression" priority="2" dxfId="0" stopIfTrue="1">
      <formula>IF(AA11="",0,1)</formula>
    </cfRule>
  </conditionalFormatting>
  <conditionalFormatting sqref="AA11:AA25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C1">
      <selection activeCell="C15" sqref="C15"/>
    </sheetView>
  </sheetViews>
  <sheetFormatPr defaultColWidth="9.140625" defaultRowHeight="12.75"/>
  <cols>
    <col min="1" max="1" width="10.00390625" style="0" hidden="1" customWidth="1"/>
    <col min="2" max="2" width="12.28125" style="0" hidden="1" customWidth="1"/>
    <col min="3" max="3" width="12.7109375" style="0" customWidth="1"/>
    <col min="4" max="4" width="23.57421875" style="1" bestFit="1" customWidth="1"/>
    <col min="5" max="20" width="6.28125" style="1" customWidth="1"/>
  </cols>
  <sheetData>
    <row r="2" spans="3:8" ht="12.75">
      <c r="C2" s="3"/>
      <c r="E2" s="198"/>
      <c r="F2" s="198"/>
      <c r="G2" s="198"/>
      <c r="H2" s="198"/>
    </row>
    <row r="3" spans="3:8" ht="12.75">
      <c r="C3" s="3"/>
      <c r="E3" s="199"/>
      <c r="F3" s="199"/>
      <c r="G3" s="199"/>
      <c r="H3" s="199"/>
    </row>
    <row r="4" spans="3:8" s="1" customFormat="1" ht="12.75">
      <c r="C4" s="3"/>
      <c r="E4" s="200"/>
      <c r="F4" s="200"/>
      <c r="G4" s="200"/>
      <c r="H4" s="200"/>
    </row>
    <row r="5" spans="3:8" ht="12.75">
      <c r="C5" s="3"/>
      <c r="E5" s="200"/>
      <c r="F5" s="200"/>
      <c r="G5" s="200"/>
      <c r="H5" s="200"/>
    </row>
    <row r="8" ht="13.5" thickBot="1"/>
    <row r="9" spans="3:20" s="2" customFormat="1" ht="27" customHeight="1" thickBot="1">
      <c r="C9" s="9" t="s">
        <v>18</v>
      </c>
      <c r="D9" s="10"/>
      <c r="E9" s="195" t="str">
        <f>'Bonus 2009'!AC1</f>
        <v>The Istanbul Connection</v>
      </c>
      <c r="F9" s="196"/>
      <c r="G9" s="195" t="str">
        <f>'Bonus 2009'!AE1</f>
        <v>CJ Racing</v>
      </c>
      <c r="H9" s="196"/>
      <c r="I9" s="195" t="str">
        <f>'Bonus 2009'!AG1</f>
        <v>The Pits</v>
      </c>
      <c r="J9" s="196"/>
      <c r="K9" s="195" t="str">
        <f>'Bonus 2009'!AI1</f>
        <v>Payntrix Racing</v>
      </c>
      <c r="L9" s="196"/>
      <c r="M9" s="195" t="str">
        <f>'Bonus 2009'!AK1</f>
        <v>Clock Watchers</v>
      </c>
      <c r="N9" s="196"/>
      <c r="O9" s="195" t="str">
        <f>'Bonus 2009'!AM1</f>
        <v>CoDWorTH</v>
      </c>
      <c r="P9" s="196"/>
      <c r="Q9" s="195" t="str">
        <f>'Bonus 2009'!AO1</f>
        <v>ARSS</v>
      </c>
      <c r="R9" s="196"/>
      <c r="S9" s="195" t="str">
        <f>'Bonus 2009'!AQ1</f>
        <v>HamsterTron</v>
      </c>
      <c r="T9" s="196"/>
    </row>
    <row r="10" spans="3:20" ht="13.5" thickBot="1">
      <c r="C10" s="32"/>
      <c r="D10" s="24"/>
      <c r="E10" s="33" t="s">
        <v>16</v>
      </c>
      <c r="F10" s="34" t="s">
        <v>17</v>
      </c>
      <c r="G10" s="35" t="s">
        <v>16</v>
      </c>
      <c r="H10" s="36" t="s">
        <v>17</v>
      </c>
      <c r="I10" s="33" t="s">
        <v>16</v>
      </c>
      <c r="J10" s="34" t="s">
        <v>17</v>
      </c>
      <c r="K10" s="35" t="s">
        <v>16</v>
      </c>
      <c r="L10" s="36" t="s">
        <v>17</v>
      </c>
      <c r="M10" s="33" t="s">
        <v>16</v>
      </c>
      <c r="N10" s="34" t="s">
        <v>17</v>
      </c>
      <c r="O10" s="33" t="s">
        <v>16</v>
      </c>
      <c r="P10" s="34" t="s">
        <v>17</v>
      </c>
      <c r="Q10" s="33" t="s">
        <v>16</v>
      </c>
      <c r="R10" s="34" t="s">
        <v>17</v>
      </c>
      <c r="S10" s="33" t="s">
        <v>16</v>
      </c>
      <c r="T10" s="34" t="s">
        <v>17</v>
      </c>
    </row>
    <row r="11" spans="1:20" ht="25.5" customHeight="1">
      <c r="A11">
        <v>10</v>
      </c>
      <c r="C11" s="37" t="s">
        <v>121</v>
      </c>
      <c r="D11" s="38" t="s">
        <v>70</v>
      </c>
      <c r="E11" s="92" t="str">
        <f>'Bonus 2009'!AC2</f>
        <v>Mas</v>
      </c>
      <c r="F11" s="93">
        <f aca="true" t="shared" si="0" ref="F11:F16">IF((IF($C11=E11,$A11,0))=0,"",IF($C11=E11,$A11,0))</f>
      </c>
      <c r="G11" s="92" t="str">
        <f>'Bonus 2009'!AE2</f>
        <v>Ham</v>
      </c>
      <c r="H11" s="93">
        <f aca="true" t="shared" si="1" ref="H11:H16">IF((IF($C11=G11,$A11,0))=0,"",IF($C11=G11,$A11,0))</f>
      </c>
      <c r="I11" s="92" t="str">
        <f>'Bonus 2009'!AG2</f>
        <v>Rai</v>
      </c>
      <c r="J11" s="93">
        <f aca="true" t="shared" si="2" ref="J11:J16">IF((IF($C11=I11,$A11,0))=0,"",IF($C11=I11,$A11,0))</f>
      </c>
      <c r="K11" s="92" t="str">
        <f>'Bonus 2009'!AI2</f>
        <v>Mas</v>
      </c>
      <c r="L11" s="93">
        <f aca="true" t="shared" si="3" ref="L11:L16">IF((IF($C11=K11,$A11,0))=0,"",IF($C11=K11,$A11,0))</f>
      </c>
      <c r="M11" s="92" t="str">
        <f>'Bonus 2009'!AK2</f>
        <v>Mas</v>
      </c>
      <c r="N11" s="93">
        <f aca="true" t="shared" si="4" ref="N11:N16">IF((IF($C11=M11,$A11,0))=0,"",IF($C11=M11,$A11,0))</f>
      </c>
      <c r="O11" s="92" t="str">
        <f>'Bonus 2009'!AM2</f>
        <v>Ham</v>
      </c>
      <c r="P11" s="93">
        <f aca="true" t="shared" si="5" ref="P11:P16">IF((IF($C11=O11,$A11,0))=0,"",IF($C11=O11,$A11,0))</f>
      </c>
      <c r="Q11" s="92" t="str">
        <f>'Bonus 2009'!AO2</f>
        <v>Rai</v>
      </c>
      <c r="R11" s="93">
        <f aca="true" t="shared" si="6" ref="R11:R16">IF((IF($C11=Q11,$A11,0))=0,"",IF($C11=Q11,$A11,0))</f>
      </c>
      <c r="S11" s="92" t="str">
        <f>'Bonus 2009'!AQ2</f>
        <v>Rai</v>
      </c>
      <c r="T11" s="93">
        <f aca="true" t="shared" si="7" ref="T11:T16">IF((IF($C11=S11,$A11,0))=0,"",IF($C11=S11,$A11,0))</f>
      </c>
    </row>
    <row r="12" spans="1:20" ht="25.5" customHeight="1">
      <c r="A12">
        <v>10</v>
      </c>
      <c r="C12" s="39" t="s">
        <v>125</v>
      </c>
      <c r="D12" s="40" t="s">
        <v>71</v>
      </c>
      <c r="E12" s="92" t="str">
        <f>'Bonus 2009'!AC3</f>
        <v>Fer</v>
      </c>
      <c r="F12" s="93">
        <f t="shared" si="0"/>
      </c>
      <c r="G12" s="92" t="str">
        <f>'Bonus 2009'!AE3</f>
        <v>Fer</v>
      </c>
      <c r="H12" s="93">
        <f t="shared" si="1"/>
      </c>
      <c r="I12" s="92" t="str">
        <f>'Bonus 2009'!AG3</f>
        <v>Fer</v>
      </c>
      <c r="J12" s="93">
        <f t="shared" si="2"/>
      </c>
      <c r="K12" s="92" t="str">
        <f>'Bonus 2009'!AI3</f>
        <v>Mcl</v>
      </c>
      <c r="L12" s="93">
        <f t="shared" si="3"/>
      </c>
      <c r="M12" s="92" t="str">
        <f>'Bonus 2009'!AK3</f>
        <v>Fer</v>
      </c>
      <c r="N12" s="93">
        <f t="shared" si="4"/>
      </c>
      <c r="O12" s="92" t="str">
        <f>'Bonus 2009'!AM3</f>
        <v>Mcl</v>
      </c>
      <c r="P12" s="93">
        <f t="shared" si="5"/>
      </c>
      <c r="Q12" s="92" t="str">
        <f>'Bonus 2009'!AO3</f>
        <v>Fer</v>
      </c>
      <c r="R12" s="93">
        <f t="shared" si="6"/>
      </c>
      <c r="S12" s="92" t="str">
        <f>'Bonus 2009'!AQ3</f>
        <v>Fer</v>
      </c>
      <c r="T12" s="93">
        <f t="shared" si="7"/>
      </c>
    </row>
    <row r="13" spans="1:20" ht="25.5" customHeight="1">
      <c r="A13">
        <v>10</v>
      </c>
      <c r="C13" s="39" t="s">
        <v>121</v>
      </c>
      <c r="D13" s="40" t="s">
        <v>72</v>
      </c>
      <c r="E13" s="92" t="str">
        <f>'Bonus 2009'!AC4</f>
        <v>But</v>
      </c>
      <c r="F13" s="93">
        <f t="shared" si="0"/>
        <v>10</v>
      </c>
      <c r="G13" s="92" t="str">
        <f>'Bonus 2009'!AE4</f>
        <v>Nak</v>
      </c>
      <c r="H13" s="93">
        <f t="shared" si="1"/>
      </c>
      <c r="I13" s="92" t="str">
        <f>'Bonus 2009'!AG4</f>
        <v>But</v>
      </c>
      <c r="J13" s="93">
        <f t="shared" si="2"/>
        <v>10</v>
      </c>
      <c r="K13" s="92" t="str">
        <f>'Bonus 2009'!AI4</f>
        <v>But</v>
      </c>
      <c r="L13" s="93">
        <f t="shared" si="3"/>
        <v>10</v>
      </c>
      <c r="M13" s="92" t="str">
        <f>'Bonus 2009'!AK4</f>
        <v>Vet</v>
      </c>
      <c r="N13" s="93">
        <f t="shared" si="4"/>
      </c>
      <c r="O13" s="92" t="str">
        <f>'Bonus 2009'!AM4</f>
        <v>But</v>
      </c>
      <c r="P13" s="93">
        <f t="shared" si="5"/>
        <v>10</v>
      </c>
      <c r="Q13" s="92" t="str">
        <f>'Bonus 2009'!AO4</f>
        <v>But</v>
      </c>
      <c r="R13" s="93">
        <f t="shared" si="6"/>
        <v>10</v>
      </c>
      <c r="S13" s="92" t="str">
        <f>'Bonus 2009'!AQ4</f>
        <v>But</v>
      </c>
      <c r="T13" s="93">
        <f t="shared" si="7"/>
        <v>10</v>
      </c>
    </row>
    <row r="14" spans="1:20" ht="25.5" customHeight="1">
      <c r="A14">
        <v>10</v>
      </c>
      <c r="C14" s="39" t="s">
        <v>125</v>
      </c>
      <c r="D14" s="40" t="s">
        <v>32</v>
      </c>
      <c r="E14" s="92" t="str">
        <f>'Bonus 2009'!AC5</f>
        <v>Brawn</v>
      </c>
      <c r="F14" s="93">
        <f t="shared" si="0"/>
        <v>10</v>
      </c>
      <c r="G14" s="92" t="str">
        <f>'Bonus 2009'!AE5</f>
        <v>Brawn</v>
      </c>
      <c r="H14" s="93">
        <f t="shared" si="1"/>
        <v>10</v>
      </c>
      <c r="I14" s="92" t="str">
        <f>'Bonus 2009'!AG5</f>
        <v>Brawn</v>
      </c>
      <c r="J14" s="93">
        <f t="shared" si="2"/>
        <v>10</v>
      </c>
      <c r="K14" s="92" t="str">
        <f>'Bonus 2009'!AI5</f>
        <v>Brawn</v>
      </c>
      <c r="L14" s="93">
        <f t="shared" si="3"/>
        <v>10</v>
      </c>
      <c r="M14" s="92" t="str">
        <f>'Bonus 2009'!AK5</f>
        <v>Toro Ros</v>
      </c>
      <c r="N14" s="93">
        <f t="shared" si="4"/>
      </c>
      <c r="O14" s="92" t="str">
        <f>'Bonus 2009'!AM5</f>
        <v>Brawn</v>
      </c>
      <c r="P14" s="93">
        <f t="shared" si="5"/>
        <v>10</v>
      </c>
      <c r="Q14" s="92" t="str">
        <f>'Bonus 2009'!AO5</f>
        <v>Brawn</v>
      </c>
      <c r="R14" s="93">
        <f t="shared" si="6"/>
        <v>10</v>
      </c>
      <c r="S14" s="92" t="str">
        <f>'Bonus 2009'!AQ5</f>
        <v>Brawn</v>
      </c>
      <c r="T14" s="93">
        <f t="shared" si="7"/>
        <v>10</v>
      </c>
    </row>
    <row r="15" spans="1:20" ht="25.5" customHeight="1">
      <c r="A15">
        <v>10</v>
      </c>
      <c r="C15" s="39"/>
      <c r="D15" s="40" t="s">
        <v>73</v>
      </c>
      <c r="E15" s="92" t="str">
        <f>'Bonus 2009'!AC6</f>
        <v>Mas</v>
      </c>
      <c r="F15" s="93">
        <f t="shared" si="0"/>
      </c>
      <c r="G15" s="92" t="str">
        <f>'Bonus 2009'!AE6</f>
        <v>Ham</v>
      </c>
      <c r="H15" s="93">
        <f t="shared" si="1"/>
      </c>
      <c r="I15" s="92" t="str">
        <f>'Bonus 2009'!AG6</f>
        <v>Rai</v>
      </c>
      <c r="J15" s="93">
        <f t="shared" si="2"/>
      </c>
      <c r="K15" s="92" t="str">
        <f>'Bonus 2009'!AI6</f>
        <v>Ham</v>
      </c>
      <c r="L15" s="93">
        <f t="shared" si="3"/>
      </c>
      <c r="M15" s="92" t="str">
        <f>'Bonus 2009'!AK6</f>
        <v>Ham</v>
      </c>
      <c r="N15" s="93">
        <f t="shared" si="4"/>
      </c>
      <c r="O15" s="92" t="str">
        <f>'Bonus 2009'!AM6</f>
        <v>Ham</v>
      </c>
      <c r="P15" s="93">
        <f t="shared" si="5"/>
      </c>
      <c r="Q15" s="92" t="str">
        <f>'Bonus 2009'!AO6</f>
        <v>Rai</v>
      </c>
      <c r="R15" s="93">
        <f t="shared" si="6"/>
      </c>
      <c r="S15" s="92" t="str">
        <f>'Bonus 2009'!AQ6</f>
        <v>But</v>
      </c>
      <c r="T15" s="93">
        <f t="shared" si="7"/>
      </c>
    </row>
    <row r="16" spans="1:20" ht="25.5" customHeight="1" thickBot="1">
      <c r="A16">
        <v>10</v>
      </c>
      <c r="C16" s="41"/>
      <c r="D16" s="42" t="s">
        <v>74</v>
      </c>
      <c r="E16" s="92" t="str">
        <f>'Bonus 2009'!AC7</f>
        <v>Mas</v>
      </c>
      <c r="F16" s="94">
        <f t="shared" si="0"/>
      </c>
      <c r="G16" s="92" t="str">
        <f>'Bonus 2009'!AE7</f>
        <v>Ham</v>
      </c>
      <c r="H16" s="94">
        <f t="shared" si="1"/>
      </c>
      <c r="I16" s="92" t="str">
        <f>'Bonus 2009'!AG7</f>
        <v>Rai</v>
      </c>
      <c r="J16" s="94">
        <f t="shared" si="2"/>
      </c>
      <c r="K16" s="92" t="str">
        <f>'Bonus 2009'!AI7</f>
        <v>Mas</v>
      </c>
      <c r="L16" s="94">
        <f t="shared" si="3"/>
      </c>
      <c r="M16" s="92" t="str">
        <f>'Bonus 2009'!AK7</f>
        <v>Mas</v>
      </c>
      <c r="N16" s="94">
        <f t="shared" si="4"/>
      </c>
      <c r="O16" s="92" t="str">
        <f>'Bonus 2009'!AM7</f>
        <v>Ham</v>
      </c>
      <c r="P16" s="94">
        <f t="shared" si="5"/>
      </c>
      <c r="Q16" s="92" t="str">
        <f>'Bonus 2009'!AO7</f>
        <v>Rai</v>
      </c>
      <c r="R16" s="94">
        <f t="shared" si="6"/>
      </c>
      <c r="S16" s="92" t="str">
        <f>'Bonus 2009'!AQ7</f>
        <v>Rai</v>
      </c>
      <c r="T16" s="94">
        <f t="shared" si="7"/>
      </c>
    </row>
    <row r="17" spans="3:20" ht="12.75" customHeight="1" hidden="1">
      <c r="C17" s="28"/>
      <c r="D17" s="11"/>
      <c r="E17" s="30"/>
      <c r="F17" s="12"/>
      <c r="G17" s="30"/>
      <c r="H17" s="12"/>
      <c r="I17" s="30"/>
      <c r="J17" s="12"/>
      <c r="K17" s="30"/>
      <c r="L17" s="12"/>
      <c r="M17" s="30"/>
      <c r="N17" s="12"/>
      <c r="O17" s="30"/>
      <c r="P17" s="12"/>
      <c r="Q17" s="30"/>
      <c r="R17" s="12"/>
      <c r="S17" s="30"/>
      <c r="T17" s="12"/>
    </row>
    <row r="18" spans="3:20" ht="12.75" customHeight="1" hidden="1">
      <c r="C18" s="28"/>
      <c r="D18" s="11"/>
      <c r="E18" s="30"/>
      <c r="F18" s="12"/>
      <c r="G18" s="30"/>
      <c r="H18" s="12"/>
      <c r="I18" s="30"/>
      <c r="J18" s="12"/>
      <c r="K18" s="30"/>
      <c r="L18" s="12"/>
      <c r="M18" s="30"/>
      <c r="N18" s="12"/>
      <c r="O18" s="30"/>
      <c r="P18" s="12"/>
      <c r="Q18" s="30"/>
      <c r="R18" s="12"/>
      <c r="S18" s="30"/>
      <c r="T18" s="12"/>
    </row>
    <row r="19" spans="3:20" ht="12.75" customHeight="1" hidden="1">
      <c r="C19" s="13"/>
      <c r="D19" s="11"/>
      <c r="E19" s="5"/>
      <c r="F19" s="12"/>
      <c r="G19" s="5"/>
      <c r="H19" s="12"/>
      <c r="I19" s="5"/>
      <c r="J19" s="12"/>
      <c r="K19" s="5"/>
      <c r="L19" s="12"/>
      <c r="M19" s="5"/>
      <c r="N19" s="12"/>
      <c r="O19" s="5"/>
      <c r="P19" s="12"/>
      <c r="Q19" s="5"/>
      <c r="R19" s="12"/>
      <c r="S19" s="5"/>
      <c r="T19" s="12"/>
    </row>
    <row r="20" spans="3:20" ht="12.75" customHeight="1" hidden="1">
      <c r="C20" s="28"/>
      <c r="D20" s="11"/>
      <c r="E20" s="30"/>
      <c r="F20" s="12"/>
      <c r="G20" s="30"/>
      <c r="H20" s="12"/>
      <c r="I20" s="30"/>
      <c r="J20" s="12"/>
      <c r="K20" s="30"/>
      <c r="L20" s="12"/>
      <c r="M20" s="30"/>
      <c r="N20" s="12"/>
      <c r="O20" s="30"/>
      <c r="P20" s="12"/>
      <c r="Q20" s="30"/>
      <c r="R20" s="12"/>
      <c r="S20" s="30"/>
      <c r="T20" s="12"/>
    </row>
    <row r="21" spans="3:20" ht="12.75" customHeight="1" hidden="1">
      <c r="C21" s="13"/>
      <c r="D21" s="11"/>
      <c r="E21" s="5"/>
      <c r="F21" s="12"/>
      <c r="G21" s="5"/>
      <c r="H21" s="12"/>
      <c r="I21" s="5"/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/>
    </row>
    <row r="22" spans="3:20" ht="13.5" customHeight="1" hidden="1" thickBot="1">
      <c r="C22" s="29"/>
      <c r="D22" s="11"/>
      <c r="E22" s="31"/>
      <c r="F22" s="14"/>
      <c r="G22" s="31"/>
      <c r="H22" s="14"/>
      <c r="I22" s="31"/>
      <c r="J22" s="14"/>
      <c r="K22" s="31"/>
      <c r="L22" s="14"/>
      <c r="M22" s="31"/>
      <c r="N22" s="14"/>
      <c r="O22" s="31"/>
      <c r="P22" s="14"/>
      <c r="Q22" s="31"/>
      <c r="R22" s="14"/>
      <c r="S22" s="31"/>
      <c r="T22" s="14"/>
    </row>
    <row r="23" spans="3:20" ht="12.75" customHeight="1" hidden="1"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ht="12.75" customHeight="1" hidden="1"/>
    <row r="25" spans="3:4" ht="13.5" thickBot="1">
      <c r="C25" s="15"/>
      <c r="D25"/>
    </row>
    <row r="26" ht="13.5" customHeight="1" hidden="1" thickBot="1"/>
    <row r="27" ht="13.5" customHeight="1" hidden="1" thickBot="1">
      <c r="D27"/>
    </row>
    <row r="28" ht="13.5" customHeight="1" hidden="1" thickBot="1">
      <c r="D28"/>
    </row>
    <row r="29" ht="13.5" customHeight="1" hidden="1" thickBot="1">
      <c r="D29"/>
    </row>
    <row r="30" ht="13.5" customHeight="1" hidden="1" thickBot="1">
      <c r="D30"/>
    </row>
    <row r="31" ht="13.5" customHeight="1" hidden="1" thickBot="1">
      <c r="D31"/>
    </row>
    <row r="32" ht="13.5" customHeight="1" hidden="1" thickBot="1">
      <c r="D32"/>
    </row>
    <row r="33" ht="13.5" customHeight="1" hidden="1" thickBot="1">
      <c r="D33"/>
    </row>
    <row r="34" ht="13.5" customHeight="1" hidden="1" thickBot="1">
      <c r="D34"/>
    </row>
    <row r="35" ht="13.5" customHeight="1" hidden="1" thickBot="1">
      <c r="D35"/>
    </row>
    <row r="36" spans="3:20" ht="13.5" thickBot="1">
      <c r="C36" s="7">
        <f>IF(COUNTIF(C11:C16,"")&gt;2,0,1)</f>
        <v>1</v>
      </c>
      <c r="D36" s="8" t="s">
        <v>14</v>
      </c>
      <c r="E36" s="8"/>
      <c r="F36" s="25">
        <f>IF(SUM(F11:F22)=0,0,SUM(F11:F22))</f>
        <v>20</v>
      </c>
      <c r="G36" s="8"/>
      <c r="H36" s="25">
        <f>IF(SUM(H11:H22)=0,0,SUM(H11:H22))</f>
        <v>10</v>
      </c>
      <c r="I36" s="8"/>
      <c r="J36" s="25">
        <f>IF(SUM(J11:J22)=0,0,SUM(J11:J22))</f>
        <v>20</v>
      </c>
      <c r="K36" s="8"/>
      <c r="L36" s="25">
        <f>IF(SUM(L11:L22)=0,0,SUM(L11:L22))</f>
        <v>20</v>
      </c>
      <c r="M36" s="8"/>
      <c r="N36" s="25">
        <f>IF(SUM(N11:N22)=0,0,SUM(N11:N22))</f>
        <v>0</v>
      </c>
      <c r="O36" s="8"/>
      <c r="P36" s="25">
        <f>IF(SUM(P11:P22)=0,0,SUM(P11:P22))</f>
        <v>20</v>
      </c>
      <c r="Q36" s="8"/>
      <c r="R36" s="25">
        <f>IF(SUM(R11:R22)=0,0,SUM(R11:R22))</f>
        <v>20</v>
      </c>
      <c r="S36" s="8"/>
      <c r="T36" s="25">
        <f>IF(SUM(T11:T22)=0,0,SUM(T11:T22))</f>
        <v>20</v>
      </c>
    </row>
    <row r="37" ht="12.75">
      <c r="D37"/>
    </row>
    <row r="44" spans="11:20" ht="12.75">
      <c r="K44" s="197"/>
      <c r="L44" s="197"/>
      <c r="M44" s="197"/>
      <c r="N44" s="197"/>
      <c r="O44" s="197"/>
      <c r="P44" s="197"/>
      <c r="Q44" s="197"/>
      <c r="R44" s="197"/>
      <c r="S44" s="197"/>
      <c r="T44" s="197"/>
    </row>
    <row r="45" spans="11:20" ht="12.75">
      <c r="K45" s="197"/>
      <c r="L45" s="197"/>
      <c r="M45" s="197"/>
      <c r="N45" s="197"/>
      <c r="O45" s="197"/>
      <c r="P45" s="197"/>
      <c r="Q45" s="197"/>
      <c r="R45" s="197"/>
      <c r="S45" s="197"/>
      <c r="T45" s="197"/>
    </row>
    <row r="46" spans="11:20" ht="12.75">
      <c r="K46" s="197"/>
      <c r="L46" s="197"/>
      <c r="M46" s="197"/>
      <c r="N46" s="197"/>
      <c r="O46" s="197"/>
      <c r="P46" s="197"/>
      <c r="Q46" s="197"/>
      <c r="R46" s="197"/>
      <c r="S46" s="197"/>
      <c r="T46" s="197"/>
    </row>
    <row r="47" spans="11:20" ht="12.75">
      <c r="K47" s="197"/>
      <c r="L47" s="197"/>
      <c r="M47" s="197"/>
      <c r="N47" s="197"/>
      <c r="O47" s="197"/>
      <c r="P47" s="197"/>
      <c r="Q47" s="197"/>
      <c r="R47" s="197"/>
      <c r="S47" s="197"/>
      <c r="T47" s="197"/>
    </row>
  </sheetData>
  <sheetProtection selectLockedCells="1"/>
  <mergeCells count="16">
    <mergeCell ref="E2:H2"/>
    <mergeCell ref="E3:H3"/>
    <mergeCell ref="E4:H4"/>
    <mergeCell ref="E5:H5"/>
    <mergeCell ref="O9:P9"/>
    <mergeCell ref="M9:N9"/>
    <mergeCell ref="E9:F9"/>
    <mergeCell ref="G9:H9"/>
    <mergeCell ref="K47:T47"/>
    <mergeCell ref="K44:T44"/>
    <mergeCell ref="I9:J9"/>
    <mergeCell ref="K9:L9"/>
    <mergeCell ref="K45:T45"/>
    <mergeCell ref="K46:T46"/>
    <mergeCell ref="S9:T9"/>
    <mergeCell ref="Q9:R9"/>
  </mergeCells>
  <conditionalFormatting sqref="E11:E16 G11:G16 I11:I16 K11:K16 M11:M16 O11:O16 Q11:Q16 S11:S16">
    <cfRule type="expression" priority="3" dxfId="0" stopIfTrue="1">
      <formula>IF(F11="",0,1)</formula>
    </cfRule>
  </conditionalFormatting>
  <conditionalFormatting sqref="F11:F16 H11:H16 J11:J16 L11:L16 N11:N16 P11:P16 R11:R16 T11:T16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C29" sqref="C29"/>
    </sheetView>
  </sheetViews>
  <sheetFormatPr defaultColWidth="9.140625" defaultRowHeight="12" customHeight="1"/>
  <cols>
    <col min="1" max="1" width="9.140625" style="43" customWidth="1"/>
    <col min="2" max="2" width="9.140625" style="27" customWidth="1"/>
    <col min="3" max="3" width="20.421875" style="27" customWidth="1"/>
    <col min="4" max="4" width="9.140625" style="27" customWidth="1"/>
    <col min="5" max="5" width="19.140625" style="27" bestFit="1" customWidth="1"/>
    <col min="6" max="6" width="9.140625" style="27" customWidth="1"/>
    <col min="7" max="9" width="9.140625" style="43" customWidth="1"/>
    <col min="10" max="10" width="9.140625" style="27" customWidth="1"/>
    <col min="11" max="11" width="17.00390625" style="27" customWidth="1"/>
    <col min="12" max="12" width="9.140625" style="27" customWidth="1"/>
    <col min="13" max="16384" width="9.140625" style="43" customWidth="1"/>
  </cols>
  <sheetData>
    <row r="1" spans="1:9" ht="12" customHeight="1">
      <c r="A1" s="43" t="s">
        <v>61</v>
      </c>
      <c r="I1" s="43" t="s">
        <v>62</v>
      </c>
    </row>
    <row r="2" spans="1:12" ht="12" customHeight="1">
      <c r="A2" s="43">
        <v>1</v>
      </c>
      <c r="B2" s="48">
        <v>1</v>
      </c>
      <c r="C2" s="49" t="s">
        <v>24</v>
      </c>
      <c r="D2" s="48" t="s">
        <v>42</v>
      </c>
      <c r="E2" s="49" t="s">
        <v>138</v>
      </c>
      <c r="F2" s="48">
        <v>95</v>
      </c>
      <c r="I2" s="43">
        <v>1</v>
      </c>
      <c r="J2" s="48">
        <v>1</v>
      </c>
      <c r="K2" s="49" t="s">
        <v>138</v>
      </c>
      <c r="L2" s="48">
        <v>172</v>
      </c>
    </row>
    <row r="3" spans="1:12" ht="12" customHeight="1">
      <c r="A3" s="43">
        <v>2</v>
      </c>
      <c r="B3" s="48">
        <v>2</v>
      </c>
      <c r="C3" s="49" t="s">
        <v>57</v>
      </c>
      <c r="D3" s="48" t="s">
        <v>40</v>
      </c>
      <c r="E3" s="49" t="s">
        <v>140</v>
      </c>
      <c r="F3" s="48">
        <v>84</v>
      </c>
      <c r="I3" s="43">
        <v>2</v>
      </c>
      <c r="J3" s="48">
        <v>2</v>
      </c>
      <c r="K3" s="49" t="s">
        <v>140</v>
      </c>
      <c r="L3" s="48">
        <v>153.5</v>
      </c>
    </row>
    <row r="4" spans="1:12" ht="12" customHeight="1">
      <c r="A4" s="43">
        <v>3</v>
      </c>
      <c r="B4" s="48">
        <v>3</v>
      </c>
      <c r="C4" s="49" t="s">
        <v>23</v>
      </c>
      <c r="D4" s="48" t="s">
        <v>46</v>
      </c>
      <c r="E4" s="49" t="s">
        <v>138</v>
      </c>
      <c r="F4" s="48">
        <v>77</v>
      </c>
      <c r="I4" s="43">
        <v>3</v>
      </c>
      <c r="J4" s="48">
        <v>3</v>
      </c>
      <c r="K4" s="49" t="s">
        <v>44</v>
      </c>
      <c r="L4" s="48">
        <v>71</v>
      </c>
    </row>
    <row r="5" spans="1:12" ht="12" customHeight="1">
      <c r="A5" s="43">
        <v>4</v>
      </c>
      <c r="B5" s="48">
        <v>4</v>
      </c>
      <c r="C5" s="49" t="s">
        <v>25</v>
      </c>
      <c r="D5" s="48" t="s">
        <v>77</v>
      </c>
      <c r="E5" s="49" t="s">
        <v>140</v>
      </c>
      <c r="F5" s="48">
        <v>69.5</v>
      </c>
      <c r="I5" s="43">
        <v>4</v>
      </c>
      <c r="J5" s="48">
        <v>4</v>
      </c>
      <c r="K5" s="49" t="s">
        <v>41</v>
      </c>
      <c r="L5" s="48">
        <v>70</v>
      </c>
    </row>
    <row r="6" spans="1:12" ht="12" customHeight="1">
      <c r="A6" s="43">
        <v>5</v>
      </c>
      <c r="B6" s="48">
        <v>5</v>
      </c>
      <c r="C6" s="49" t="s">
        <v>55</v>
      </c>
      <c r="D6" s="48" t="s">
        <v>42</v>
      </c>
      <c r="E6" s="49" t="s">
        <v>44</v>
      </c>
      <c r="F6" s="48">
        <v>49</v>
      </c>
      <c r="I6" s="43">
        <v>5</v>
      </c>
      <c r="J6" s="48">
        <v>5</v>
      </c>
      <c r="K6" s="49" t="s">
        <v>47</v>
      </c>
      <c r="L6" s="48">
        <v>59.5</v>
      </c>
    </row>
    <row r="7" spans="1:12" ht="12" customHeight="1">
      <c r="A7" s="43">
        <v>6</v>
      </c>
      <c r="B7" s="48">
        <v>6</v>
      </c>
      <c r="C7" s="49" t="s">
        <v>20</v>
      </c>
      <c r="D7" s="48" t="s">
        <v>45</v>
      </c>
      <c r="E7" s="49" t="s">
        <v>41</v>
      </c>
      <c r="F7" s="48">
        <v>48</v>
      </c>
      <c r="I7" s="43">
        <v>6</v>
      </c>
      <c r="J7" s="48">
        <v>6</v>
      </c>
      <c r="K7" s="49" t="s">
        <v>84</v>
      </c>
      <c r="L7" s="48">
        <v>36</v>
      </c>
    </row>
    <row r="8" spans="1:12" ht="12" customHeight="1">
      <c r="A8" s="43">
        <v>7</v>
      </c>
      <c r="B8" s="48">
        <v>7</v>
      </c>
      <c r="C8" s="49" t="s">
        <v>37</v>
      </c>
      <c r="D8" s="48" t="s">
        <v>40</v>
      </c>
      <c r="E8" s="49" t="s">
        <v>58</v>
      </c>
      <c r="F8" s="48">
        <v>34.5</v>
      </c>
      <c r="I8" s="43">
        <v>7</v>
      </c>
      <c r="J8" s="48">
        <v>7</v>
      </c>
      <c r="K8" s="49" t="s">
        <v>58</v>
      </c>
      <c r="L8" s="48">
        <v>34.5</v>
      </c>
    </row>
    <row r="9" spans="1:12" ht="12" customHeight="1">
      <c r="A9" s="43">
        <v>8</v>
      </c>
      <c r="B9" s="48">
        <v>8</v>
      </c>
      <c r="C9" s="49" t="s">
        <v>22</v>
      </c>
      <c r="D9" s="48" t="s">
        <v>43</v>
      </c>
      <c r="E9" s="49" t="s">
        <v>47</v>
      </c>
      <c r="F9" s="48">
        <v>32.5</v>
      </c>
      <c r="I9" s="43">
        <v>8</v>
      </c>
      <c r="J9" s="48">
        <v>8</v>
      </c>
      <c r="K9" s="49" t="s">
        <v>34</v>
      </c>
      <c r="L9" s="48">
        <v>26</v>
      </c>
    </row>
    <row r="10" spans="1:12" ht="12" customHeight="1">
      <c r="A10" s="43">
        <v>9</v>
      </c>
      <c r="B10" s="48">
        <v>9</v>
      </c>
      <c r="C10" s="49" t="s">
        <v>19</v>
      </c>
      <c r="D10" s="48" t="s">
        <v>39</v>
      </c>
      <c r="E10" s="49" t="s">
        <v>34</v>
      </c>
      <c r="F10" s="48">
        <v>26</v>
      </c>
      <c r="I10" s="43">
        <v>9</v>
      </c>
      <c r="J10" s="48">
        <v>9</v>
      </c>
      <c r="K10" s="49" t="s">
        <v>139</v>
      </c>
      <c r="L10" s="48">
        <v>13</v>
      </c>
    </row>
    <row r="11" spans="1:12" ht="12" customHeight="1">
      <c r="A11" s="43">
        <v>10</v>
      </c>
      <c r="B11" s="48">
        <v>10</v>
      </c>
      <c r="C11" s="49" t="s">
        <v>85</v>
      </c>
      <c r="D11" s="48" t="s">
        <v>40</v>
      </c>
      <c r="E11" s="49" t="s">
        <v>47</v>
      </c>
      <c r="F11" s="48">
        <v>24</v>
      </c>
      <c r="I11" s="43">
        <v>10</v>
      </c>
      <c r="J11" s="48">
        <v>10</v>
      </c>
      <c r="K11" s="49" t="s">
        <v>60</v>
      </c>
      <c r="L11" s="48">
        <v>8</v>
      </c>
    </row>
    <row r="12" spans="1:12" ht="12" customHeight="1">
      <c r="A12" s="43">
        <v>11</v>
      </c>
      <c r="B12" s="48">
        <v>11</v>
      </c>
      <c r="C12" s="49" t="s">
        <v>28</v>
      </c>
      <c r="D12" s="48" t="s">
        <v>46</v>
      </c>
      <c r="E12" s="49" t="s">
        <v>41</v>
      </c>
      <c r="F12" s="48">
        <v>22</v>
      </c>
      <c r="J12" s="48"/>
      <c r="K12" s="49"/>
      <c r="L12" s="48"/>
    </row>
    <row r="13" spans="1:6" ht="12" customHeight="1">
      <c r="A13" s="43">
        <v>12</v>
      </c>
      <c r="B13" s="48">
        <v>12</v>
      </c>
      <c r="C13" s="49" t="s">
        <v>53</v>
      </c>
      <c r="D13" s="48" t="s">
        <v>45</v>
      </c>
      <c r="E13" s="49" t="s">
        <v>44</v>
      </c>
      <c r="F13" s="48">
        <v>22</v>
      </c>
    </row>
    <row r="14" spans="1:6" ht="12" customHeight="1">
      <c r="A14" s="43">
        <v>13</v>
      </c>
      <c r="B14" s="48">
        <v>13</v>
      </c>
      <c r="C14" s="49" t="s">
        <v>26</v>
      </c>
      <c r="D14" s="48" t="s">
        <v>40</v>
      </c>
      <c r="E14" s="49" t="s">
        <v>84</v>
      </c>
      <c r="F14" s="48">
        <v>19</v>
      </c>
    </row>
    <row r="15" spans="1:6" ht="12" customHeight="1">
      <c r="A15" s="43">
        <v>14</v>
      </c>
      <c r="B15" s="48">
        <v>14</v>
      </c>
      <c r="C15" s="49" t="s">
        <v>56</v>
      </c>
      <c r="D15" s="48" t="s">
        <v>75</v>
      </c>
      <c r="E15" s="49" t="s">
        <v>84</v>
      </c>
      <c r="F15" s="48">
        <v>17</v>
      </c>
    </row>
    <row r="16" spans="1:6" ht="12" customHeight="1">
      <c r="A16" s="43">
        <v>15</v>
      </c>
      <c r="B16" s="48">
        <v>15</v>
      </c>
      <c r="C16" s="49" t="s">
        <v>21</v>
      </c>
      <c r="D16" s="48" t="s">
        <v>43</v>
      </c>
      <c r="E16" s="49" t="s">
        <v>41</v>
      </c>
      <c r="F16" s="48">
        <v>8</v>
      </c>
    </row>
    <row r="17" spans="1:6" ht="12" customHeight="1">
      <c r="A17" s="43">
        <v>16</v>
      </c>
      <c r="B17" s="48">
        <v>16</v>
      </c>
      <c r="C17" s="49" t="s">
        <v>141</v>
      </c>
      <c r="D17" s="48" t="s">
        <v>142</v>
      </c>
      <c r="E17" s="49" t="s">
        <v>60</v>
      </c>
      <c r="F17" s="48">
        <v>6</v>
      </c>
    </row>
    <row r="18" spans="1:6" ht="12" customHeight="1">
      <c r="A18" s="43">
        <v>17</v>
      </c>
      <c r="B18" s="48">
        <v>17</v>
      </c>
      <c r="C18" s="49" t="s">
        <v>51</v>
      </c>
      <c r="D18" s="48" t="s">
        <v>40</v>
      </c>
      <c r="E18" s="49" t="s">
        <v>139</v>
      </c>
      <c r="F18" s="48">
        <v>5</v>
      </c>
    </row>
    <row r="19" spans="1:6" ht="12" customHeight="1">
      <c r="A19" s="43">
        <v>18</v>
      </c>
      <c r="B19" s="48">
        <v>18</v>
      </c>
      <c r="C19" s="49" t="s">
        <v>165</v>
      </c>
      <c r="D19" s="48" t="s">
        <v>76</v>
      </c>
      <c r="E19" s="49" t="s">
        <v>47</v>
      </c>
      <c r="F19" s="48">
        <v>3</v>
      </c>
    </row>
    <row r="20" spans="1:6" ht="12" customHeight="1">
      <c r="A20" s="43">
        <v>19</v>
      </c>
      <c r="B20" s="48">
        <v>19</v>
      </c>
      <c r="C20" s="49" t="s">
        <v>86</v>
      </c>
      <c r="D20" s="48" t="s">
        <v>101</v>
      </c>
      <c r="E20" s="49" t="s">
        <v>60</v>
      </c>
      <c r="F20" s="48">
        <v>2</v>
      </c>
    </row>
    <row r="21" spans="1:6" ht="12" customHeight="1">
      <c r="A21" s="43">
        <v>20</v>
      </c>
      <c r="B21" s="48">
        <v>20</v>
      </c>
      <c r="C21" s="49" t="s">
        <v>54</v>
      </c>
      <c r="D21" s="48" t="s">
        <v>76</v>
      </c>
      <c r="E21" s="49" t="s">
        <v>58</v>
      </c>
      <c r="F21" s="48">
        <v>0</v>
      </c>
    </row>
    <row r="22" spans="1:6" ht="12" customHeight="1">
      <c r="A22" s="43">
        <v>21</v>
      </c>
      <c r="B22" s="48">
        <v>21</v>
      </c>
      <c r="C22" s="49" t="s">
        <v>102</v>
      </c>
      <c r="D22" s="48" t="s">
        <v>46</v>
      </c>
      <c r="E22" s="49" t="s">
        <v>34</v>
      </c>
      <c r="F22" s="48">
        <v>0</v>
      </c>
    </row>
    <row r="23" spans="1:6" ht="12" customHeight="1">
      <c r="A23" s="43">
        <v>22</v>
      </c>
      <c r="B23" s="48">
        <v>22</v>
      </c>
      <c r="C23" s="49" t="s">
        <v>163</v>
      </c>
      <c r="D23" s="48" t="s">
        <v>43</v>
      </c>
      <c r="E23" s="49" t="s">
        <v>139</v>
      </c>
      <c r="F23" s="48">
        <v>0</v>
      </c>
    </row>
    <row r="24" spans="1:6" ht="12" customHeight="1">
      <c r="A24" s="43">
        <v>23</v>
      </c>
      <c r="B24" s="48">
        <v>23</v>
      </c>
      <c r="C24" s="49" t="s">
        <v>154</v>
      </c>
      <c r="D24" s="48" t="s">
        <v>101</v>
      </c>
      <c r="E24" s="49" t="s">
        <v>34</v>
      </c>
      <c r="F24" s="48">
        <v>0</v>
      </c>
    </row>
    <row r="25" spans="1:6" ht="12" customHeight="1">
      <c r="A25" s="43">
        <v>24</v>
      </c>
      <c r="B25" s="48">
        <v>24</v>
      </c>
      <c r="C25" s="49" t="s">
        <v>153</v>
      </c>
      <c r="D25" s="48" t="s">
        <v>39</v>
      </c>
      <c r="E25" s="49" t="s">
        <v>60</v>
      </c>
      <c r="F25" s="48">
        <v>0</v>
      </c>
    </row>
    <row r="26" spans="1:6" ht="12" customHeight="1">
      <c r="A26" s="43">
        <v>25</v>
      </c>
      <c r="B26" s="48">
        <v>25</v>
      </c>
      <c r="C26" s="49" t="s">
        <v>155</v>
      </c>
      <c r="D26" s="48" t="s">
        <v>43</v>
      </c>
      <c r="E26" s="49" t="s">
        <v>41</v>
      </c>
      <c r="F26" s="48">
        <v>0</v>
      </c>
    </row>
    <row r="27" spans="1:6" ht="12" customHeight="1">
      <c r="A27" s="43">
        <v>26</v>
      </c>
      <c r="B27" s="48"/>
      <c r="C27" s="49"/>
      <c r="D27" s="48"/>
      <c r="E27" s="49"/>
      <c r="F27" s="48"/>
    </row>
    <row r="30" spans="2:6" ht="12" customHeight="1">
      <c r="B30" s="48"/>
      <c r="C30" s="49"/>
      <c r="D30" s="48"/>
      <c r="E30" s="49"/>
      <c r="F30" s="48"/>
    </row>
    <row r="31" spans="2:6" ht="12" customHeight="1">
      <c r="B31" s="48"/>
      <c r="C31" s="49"/>
      <c r="D31" s="48"/>
      <c r="E31" s="49"/>
      <c r="F31" s="48"/>
    </row>
    <row r="32" spans="2:6" ht="12" customHeight="1">
      <c r="B32" s="48"/>
      <c r="C32" s="49"/>
      <c r="D32" s="48"/>
      <c r="E32" s="49"/>
      <c r="F32" s="48"/>
    </row>
    <row r="33" spans="2:6" ht="12" customHeight="1">
      <c r="B33" s="48"/>
      <c r="C33" s="49"/>
      <c r="D33" s="48"/>
      <c r="E33" s="49"/>
      <c r="F33" s="48"/>
    </row>
    <row r="34" spans="2:6" ht="12" customHeight="1">
      <c r="B34" s="48"/>
      <c r="C34" s="49"/>
      <c r="D34" s="48"/>
      <c r="E34" s="49"/>
      <c r="F34" s="48"/>
    </row>
    <row r="35" spans="2:6" ht="12" customHeight="1">
      <c r="B35" s="48"/>
      <c r="C35" s="49"/>
      <c r="D35" s="48"/>
      <c r="E35" s="49"/>
      <c r="F35" s="48"/>
    </row>
    <row r="36" spans="2:6" ht="12" customHeight="1">
      <c r="B36" s="48"/>
      <c r="C36" s="49"/>
      <c r="D36" s="48"/>
      <c r="E36" s="49"/>
      <c r="F36" s="48"/>
    </row>
    <row r="37" spans="2:6" ht="12" customHeight="1">
      <c r="B37" s="48"/>
      <c r="C37" s="49"/>
      <c r="D37" s="48"/>
      <c r="E37" s="49"/>
      <c r="F37" s="48"/>
    </row>
    <row r="38" spans="2:6" ht="12" customHeight="1">
      <c r="B38" s="48"/>
      <c r="C38" s="49"/>
      <c r="D38" s="48"/>
      <c r="E38" s="49"/>
      <c r="F38" s="48"/>
    </row>
    <row r="39" spans="2:6" ht="12" customHeight="1">
      <c r="B39" s="48"/>
      <c r="C39" s="49"/>
      <c r="D39" s="48"/>
      <c r="E39" s="49"/>
      <c r="F39" s="48"/>
    </row>
    <row r="40" spans="2:6" ht="12" customHeight="1">
      <c r="B40" s="48"/>
      <c r="C40" s="49"/>
      <c r="D40" s="48"/>
      <c r="E40" s="49"/>
      <c r="F40" s="48"/>
    </row>
    <row r="41" spans="2:6" ht="12" customHeight="1">
      <c r="B41" s="48"/>
      <c r="C41" s="49"/>
      <c r="D41" s="48"/>
      <c r="E41" s="49"/>
      <c r="F41" s="48"/>
    </row>
    <row r="42" spans="2:6" ht="12" customHeight="1">
      <c r="B42" s="48"/>
      <c r="C42" s="49"/>
      <c r="D42" s="48"/>
      <c r="E42" s="49"/>
      <c r="F42" s="48"/>
    </row>
    <row r="43" spans="2:6" ht="12" customHeight="1">
      <c r="B43" s="48"/>
      <c r="C43" s="49"/>
      <c r="D43" s="48"/>
      <c r="E43" s="49"/>
      <c r="F43" s="48"/>
    </row>
    <row r="44" spans="2:6" ht="12" customHeight="1">
      <c r="B44" s="48"/>
      <c r="C44" s="49"/>
      <c r="D44" s="48"/>
      <c r="E44" s="49"/>
      <c r="F44" s="48"/>
    </row>
    <row r="45" spans="2:6" ht="12" customHeight="1">
      <c r="B45" s="48"/>
      <c r="C45" s="49"/>
      <c r="D45" s="48"/>
      <c r="E45" s="49"/>
      <c r="F45" s="48"/>
    </row>
    <row r="46" spans="2:6" ht="12" customHeight="1">
      <c r="B46" s="48"/>
      <c r="C46" s="49"/>
      <c r="D46" s="48"/>
      <c r="E46" s="49"/>
      <c r="F46" s="48"/>
    </row>
    <row r="47" spans="2:6" ht="12" customHeight="1">
      <c r="B47" s="48"/>
      <c r="C47" s="49"/>
      <c r="D47" s="48"/>
      <c r="E47" s="49"/>
      <c r="F47" s="48"/>
    </row>
    <row r="48" spans="2:6" ht="12" customHeight="1">
      <c r="B48" s="48"/>
      <c r="C48" s="49"/>
      <c r="D48" s="48"/>
      <c r="E48" s="49"/>
      <c r="F48" s="48"/>
    </row>
    <row r="49" spans="2:6" ht="12" customHeight="1">
      <c r="B49" s="48"/>
      <c r="C49" s="49"/>
      <c r="D49" s="48"/>
      <c r="E49" s="49"/>
      <c r="F49" s="48"/>
    </row>
    <row r="50" spans="2:6" ht="12" customHeight="1">
      <c r="B50" s="48"/>
      <c r="C50" s="49"/>
      <c r="D50" s="48"/>
      <c r="E50" s="49"/>
      <c r="F50" s="48"/>
    </row>
    <row r="51" spans="2:6" ht="12" customHeight="1">
      <c r="B51" s="48"/>
      <c r="C51" s="49"/>
      <c r="D51" s="48"/>
      <c r="E51" s="49"/>
      <c r="F51" s="48"/>
    </row>
  </sheetData>
  <sheetProtection selectLockedCells="1"/>
  <hyperlinks>
    <hyperlink ref="K2" r:id="rId1" display="http://www.formula1.com/results/team/2009/2944.html"/>
    <hyperlink ref="K3" r:id="rId2" display="http://www.formula1.com/results/team/2009/2936.html"/>
    <hyperlink ref="K4" r:id="rId3" display="http://www.formula1.com/results/team/2009/2941.html"/>
    <hyperlink ref="K5" r:id="rId4" display="http://www.formula1.com/results/team/2009/2932.html"/>
    <hyperlink ref="K6" r:id="rId5" display="http://www.formula1.com/results/team/2009/2937.html"/>
    <hyperlink ref="K7" r:id="rId6" display="http://www.formula1.com/results/team/2009/2933.html"/>
    <hyperlink ref="K8" r:id="rId7" display="http://www.formula1.com/results/team/2009/2935.html"/>
    <hyperlink ref="K9" r:id="rId8" display="http://www.formula1.com/results/team/2009/2934.html"/>
    <hyperlink ref="K10" r:id="rId9" display="http://www.formula1.com/results/team/2009/2940.html"/>
    <hyperlink ref="K11" r:id="rId10" display="http://www.formula1.com/results/team/2009/2938.html"/>
    <hyperlink ref="C2" r:id="rId11" display="http://www.formula1.com/results/driver/2009/6.html"/>
    <hyperlink ref="E2" r:id="rId12" display="http://www.formula1.com/results/team/2009/2944.html"/>
    <hyperlink ref="C3" r:id="rId13" display="http://www.formula1.com/results/driver/2009/822.html"/>
    <hyperlink ref="E3" r:id="rId14" display="http://www.formula1.com/results/team/2009/2936.html"/>
    <hyperlink ref="C4" r:id="rId15" display="http://www.formula1.com/results/driver/2009/8.html"/>
    <hyperlink ref="E4" r:id="rId16" display="http://www.formula1.com/results/team/2009/2944.html"/>
    <hyperlink ref="C5" r:id="rId17" display="http://www.formula1.com/results/driver/2009/21.html"/>
    <hyperlink ref="E5" r:id="rId18" display="http://www.formula1.com/results/team/2009/2936.html"/>
    <hyperlink ref="C6" r:id="rId19" display="http://www.formula1.com/results/driver/2009/828.html"/>
    <hyperlink ref="E6" r:id="rId20" display="http://www.formula1.com/results/team/2009/2941.html"/>
    <hyperlink ref="C7" r:id="rId21" display="http://www.formula1.com/results/driver/2009/12.html"/>
    <hyperlink ref="E7" r:id="rId22" display="http://www.formula1.com/results/team/2009/2932.html"/>
    <hyperlink ref="C8" r:id="rId23" display="http://www.formula1.com/results/driver/2009/809.html"/>
    <hyperlink ref="E8" r:id="rId24" display="http://www.formula1.com/results/team/2009/2935.html"/>
    <hyperlink ref="C9" r:id="rId25" display="http://www.formula1.com/results/driver/2009/14.html"/>
    <hyperlink ref="E9" r:id="rId26" display="http://www.formula1.com/results/team/2009/2937.html"/>
    <hyperlink ref="C10" r:id="rId27" display="http://www.formula1.com/results/driver/2009/30.html"/>
    <hyperlink ref="E10" r:id="rId28" display="http://www.formula1.com/results/team/2009/2934.html"/>
    <hyperlink ref="C11" r:id="rId29" display="http://www.formula1.com/results/driver/2009/791.html"/>
    <hyperlink ref="E11" r:id="rId30" display="http://www.formula1.com/results/team/2009/2937.html"/>
    <hyperlink ref="C12" r:id="rId31" display="http://www.formula1.com/results/driver/2009/18.html"/>
    <hyperlink ref="E12" r:id="rId32" display="http://www.formula1.com/results/team/2009/2932.html"/>
    <hyperlink ref="C13" r:id="rId33" display="http://www.formula1.com/results/driver/2009/813.html"/>
    <hyperlink ref="E13" r:id="rId34" display="http://www.formula1.com/results/team/2009/2941.html"/>
    <hyperlink ref="C14" r:id="rId35" display="http://www.formula1.com/results/driver/2009/16.html"/>
    <hyperlink ref="E14" r:id="rId36" display="http://www.formula1.com/results/team/2009/2933.html"/>
    <hyperlink ref="C15" r:id="rId37" display="http://www.formula1.com/results/driver/2009/815.html"/>
    <hyperlink ref="E15" r:id="rId38" display="http://www.formula1.com/results/team/2009/2933.html"/>
    <hyperlink ref="C16" r:id="rId39" display="http://www.formula1.com/results/driver/2009/17.html"/>
    <hyperlink ref="E16" r:id="rId40" display="http://www.formula1.com/results/team/2009/2932.html"/>
    <hyperlink ref="C17" r:id="rId41" display="http://www.formula1.com/results/driver/2009/842.html"/>
    <hyperlink ref="E17" r:id="rId42" display="http://www.formula1.com/results/team/2009/2938.html"/>
    <hyperlink ref="C18" r:id="rId43" display="http://www.formula1.com/results/driver/2009/818.html"/>
    <hyperlink ref="E18" r:id="rId44" display="http://www.formula1.com/results/team/2009/2940.html"/>
    <hyperlink ref="C19" r:id="rId45" display="http://www.formula1.com/results/driver/2009/837.html"/>
    <hyperlink ref="E19" r:id="rId46" display="http://www.formula1.com/results/team/2009/2937.html"/>
    <hyperlink ref="C20" r:id="rId47" display="http://www.formula1.com/results/driver/2009/834.html"/>
    <hyperlink ref="E20" r:id="rId48" display="http://www.formula1.com/results/team/2009/2938.html"/>
    <hyperlink ref="C21" r:id="rId49" display="http://www.formula1.com/results/driver/2009/827.html"/>
    <hyperlink ref="E21" r:id="rId50" display="http://www.formula1.com/results/team/2009/2935.html"/>
    <hyperlink ref="C22" r:id="rId51" display="http://www.formula1.com/results/driver/2009/823.html"/>
    <hyperlink ref="E22" r:id="rId52" display="http://www.formula1.com/results/team/2009/2934.html"/>
    <hyperlink ref="C23" r:id="rId53" display="http://www.formula1.com/results/driver/2009/802.html"/>
    <hyperlink ref="E23" r:id="rId54" display="http://www.formula1.com/results/team/2009/2940.html"/>
    <hyperlink ref="C24" r:id="rId55" display="http://www.formula1.com/results/driver/2009/838.html"/>
    <hyperlink ref="E24" r:id="rId56" display="http://www.formula1.com/results/team/2009/2934.html"/>
    <hyperlink ref="C25" r:id="rId57" display="http://www.formula1.com/results/driver/2009/847.html"/>
    <hyperlink ref="E25" r:id="rId58" display="http://www.formula1.com/results/team/2009/2938.html"/>
    <hyperlink ref="C26" r:id="rId59" display="http://www.formula1.com/results/driver/2009/37.html"/>
    <hyperlink ref="E26" r:id="rId60" display="http://www.formula1.com/results/team/2009/2932.html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62"/>
  <drawing r:id="rId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I47" sqref="I47"/>
    </sheetView>
  </sheetViews>
  <sheetFormatPr defaultColWidth="9.140625" defaultRowHeight="12.75"/>
  <sheetData>
    <row r="1" ht="12.75">
      <c r="A1">
        <v>10</v>
      </c>
    </row>
    <row r="2" ht="12.75">
      <c r="A2">
        <v>8</v>
      </c>
    </row>
    <row r="3" ht="12.75">
      <c r="A3">
        <v>6</v>
      </c>
    </row>
    <row r="4" ht="12.75">
      <c r="A4">
        <v>5</v>
      </c>
    </row>
    <row r="5" ht="12.75">
      <c r="A5">
        <v>4</v>
      </c>
    </row>
    <row r="6" ht="12.75">
      <c r="A6">
        <v>3</v>
      </c>
    </row>
    <row r="7" ht="12.75">
      <c r="A7">
        <v>2</v>
      </c>
    </row>
    <row r="8" ht="12.75">
      <c r="A8">
        <v>1</v>
      </c>
    </row>
    <row r="10" ht="12.75">
      <c r="A10">
        <v>10</v>
      </c>
    </row>
    <row r="12" ht="12.75">
      <c r="A12">
        <v>10</v>
      </c>
    </row>
    <row r="14" ht="12.75">
      <c r="A14">
        <v>10</v>
      </c>
    </row>
    <row r="16" ht="12.75">
      <c r="A16">
        <v>2</v>
      </c>
    </row>
    <row r="17" ht="12.75">
      <c r="A17">
        <v>4</v>
      </c>
    </row>
    <row r="18" ht="12.75">
      <c r="A18">
        <v>6</v>
      </c>
    </row>
    <row r="19" ht="12.75">
      <c r="A19">
        <v>8</v>
      </c>
    </row>
    <row r="20" ht="12.75">
      <c r="A20">
        <v>10</v>
      </c>
    </row>
    <row r="21" ht="12.75">
      <c r="A21">
        <v>15</v>
      </c>
    </row>
    <row r="22" ht="12.75">
      <c r="A22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C1">
      <selection activeCell="C9" sqref="C9"/>
    </sheetView>
  </sheetViews>
  <sheetFormatPr defaultColWidth="9.140625" defaultRowHeight="12.75"/>
  <cols>
    <col min="1" max="1" width="0" style="0" hidden="1" customWidth="1"/>
    <col min="2" max="2" width="5.140625" style="0" hidden="1" customWidth="1"/>
    <col min="3" max="3" width="6.140625" style="0" customWidth="1"/>
    <col min="4" max="4" width="8.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="1" customFormat="1" ht="3" customHeight="1"/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3:20" s="2" customFormat="1" ht="27.75" customHeight="1" thickBot="1">
      <c r="C9" s="57" t="s">
        <v>18</v>
      </c>
      <c r="D9" s="61"/>
      <c r="E9" s="195" t="s">
        <v>106</v>
      </c>
      <c r="F9" s="196"/>
      <c r="G9" s="195" t="s">
        <v>108</v>
      </c>
      <c r="H9" s="196"/>
      <c r="I9" s="195" t="s">
        <v>109</v>
      </c>
      <c r="J9" s="196"/>
      <c r="K9" s="195" t="s">
        <v>111</v>
      </c>
      <c r="L9" s="196"/>
      <c r="M9" s="195" t="s">
        <v>110</v>
      </c>
      <c r="N9" s="196"/>
      <c r="O9" s="195" t="s">
        <v>112</v>
      </c>
      <c r="P9" s="196"/>
      <c r="Q9" s="195" t="s">
        <v>115</v>
      </c>
      <c r="R9" s="196"/>
      <c r="S9" s="195" t="s">
        <v>152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/>
      <c r="D11" s="59" t="str">
        <f aca="true" t="shared" si="0" ref="D11:D18">A11&amp;" ("&amp;B11&amp;")"</f>
        <v>1 (10)</v>
      </c>
      <c r="E11" s="53" t="s">
        <v>119</v>
      </c>
      <c r="F11" s="54"/>
      <c r="G11" s="53" t="s">
        <v>116</v>
      </c>
      <c r="H11" s="54"/>
      <c r="I11" s="53" t="s">
        <v>117</v>
      </c>
      <c r="J11" s="54"/>
      <c r="K11" s="53" t="s">
        <v>117</v>
      </c>
      <c r="L11" s="54"/>
      <c r="M11" s="53" t="s">
        <v>119</v>
      </c>
      <c r="N11" s="54"/>
      <c r="O11" s="53" t="s">
        <v>116</v>
      </c>
      <c r="P11" s="54"/>
      <c r="Q11" s="53" t="s">
        <v>117</v>
      </c>
      <c r="R11" s="54"/>
      <c r="S11" s="53" t="s">
        <v>117</v>
      </c>
      <c r="T11" s="54"/>
    </row>
    <row r="12" spans="1:20" ht="12.75" customHeight="1">
      <c r="A12">
        <v>2</v>
      </c>
      <c r="B12">
        <f>Points!A2</f>
        <v>8</v>
      </c>
      <c r="C12" s="58"/>
      <c r="D12" s="59" t="str">
        <f t="shared" si="0"/>
        <v>2 (8)</v>
      </c>
      <c r="E12" s="53" t="s">
        <v>129</v>
      </c>
      <c r="F12" s="54"/>
      <c r="G12" s="53" t="s">
        <v>119</v>
      </c>
      <c r="H12" s="54"/>
      <c r="I12" s="53" t="s">
        <v>119</v>
      </c>
      <c r="J12" s="54"/>
      <c r="K12" s="53" t="s">
        <v>121</v>
      </c>
      <c r="L12" s="54"/>
      <c r="M12" s="53" t="s">
        <v>116</v>
      </c>
      <c r="N12" s="54"/>
      <c r="O12" s="53" t="s">
        <v>117</v>
      </c>
      <c r="P12" s="54"/>
      <c r="Q12" s="53" t="s">
        <v>116</v>
      </c>
      <c r="R12" s="54"/>
      <c r="S12" s="53" t="s">
        <v>122</v>
      </c>
      <c r="T12" s="54"/>
    </row>
    <row r="13" spans="1:20" ht="12.75" customHeight="1">
      <c r="A13">
        <v>3</v>
      </c>
      <c r="B13">
        <f>Points!A3</f>
        <v>6</v>
      </c>
      <c r="C13" s="58"/>
      <c r="D13" s="59" t="str">
        <f t="shared" si="0"/>
        <v>3 (6)</v>
      </c>
      <c r="E13" s="53" t="s">
        <v>117</v>
      </c>
      <c r="F13" s="54"/>
      <c r="G13" s="53" t="s">
        <v>117</v>
      </c>
      <c r="H13" s="54"/>
      <c r="I13" s="53" t="s">
        <v>121</v>
      </c>
      <c r="J13" s="54"/>
      <c r="K13" s="53" t="s">
        <v>122</v>
      </c>
      <c r="L13" s="54"/>
      <c r="M13" s="53" t="s">
        <v>122</v>
      </c>
      <c r="N13" s="54"/>
      <c r="O13" s="53" t="s">
        <v>118</v>
      </c>
      <c r="P13" s="54"/>
      <c r="Q13" s="53" t="s">
        <v>119</v>
      </c>
      <c r="R13" s="54"/>
      <c r="S13" s="53" t="s">
        <v>121</v>
      </c>
      <c r="T13" s="54"/>
    </row>
    <row r="14" spans="1:20" ht="12.75" customHeight="1">
      <c r="A14">
        <v>4</v>
      </c>
      <c r="B14">
        <f>Points!A4</f>
        <v>5</v>
      </c>
      <c r="C14" s="58"/>
      <c r="D14" s="59" t="str">
        <f t="shared" si="0"/>
        <v>4 (5)</v>
      </c>
      <c r="E14" s="53" t="s">
        <v>130</v>
      </c>
      <c r="F14" s="54"/>
      <c r="G14" s="53" t="s">
        <v>118</v>
      </c>
      <c r="H14" s="54"/>
      <c r="I14" s="53" t="s">
        <v>122</v>
      </c>
      <c r="J14" s="54"/>
      <c r="K14" s="53" t="s">
        <v>128</v>
      </c>
      <c r="L14" s="54"/>
      <c r="M14" s="53" t="s">
        <v>117</v>
      </c>
      <c r="N14" s="54"/>
      <c r="O14" s="53" t="s">
        <v>119</v>
      </c>
      <c r="P14" s="54"/>
      <c r="Q14" s="53" t="s">
        <v>122</v>
      </c>
      <c r="R14" s="54"/>
      <c r="S14" s="53" t="s">
        <v>119</v>
      </c>
      <c r="T14" s="54"/>
    </row>
    <row r="15" spans="1:20" ht="12.75" customHeight="1">
      <c r="A15">
        <v>5</v>
      </c>
      <c r="B15">
        <f>Points!A5</f>
        <v>4</v>
      </c>
      <c r="C15" s="58"/>
      <c r="D15" s="59" t="str">
        <f t="shared" si="0"/>
        <v>5 (4)</v>
      </c>
      <c r="E15" s="53" t="s">
        <v>118</v>
      </c>
      <c r="F15" s="54"/>
      <c r="G15" s="53" t="s">
        <v>122</v>
      </c>
      <c r="H15" s="54"/>
      <c r="I15" s="53" t="s">
        <v>130</v>
      </c>
      <c r="J15" s="54"/>
      <c r="K15" s="53" t="s">
        <v>116</v>
      </c>
      <c r="L15" s="54"/>
      <c r="M15" s="53" t="s">
        <v>118</v>
      </c>
      <c r="N15" s="54"/>
      <c r="O15" s="53" t="s">
        <v>120</v>
      </c>
      <c r="P15" s="54"/>
      <c r="Q15" s="53" t="s">
        <v>118</v>
      </c>
      <c r="R15" s="54"/>
      <c r="S15" s="53" t="s">
        <v>118</v>
      </c>
      <c r="T15" s="54"/>
    </row>
    <row r="16" spans="1:20" ht="12.75" customHeight="1">
      <c r="A16">
        <v>6</v>
      </c>
      <c r="B16">
        <f>Points!A6</f>
        <v>3</v>
      </c>
      <c r="C16" s="58"/>
      <c r="D16" s="59" t="str">
        <f t="shared" si="0"/>
        <v>6 (3)</v>
      </c>
      <c r="E16" s="53" t="s">
        <v>116</v>
      </c>
      <c r="F16" s="54"/>
      <c r="G16" s="53" t="s">
        <v>121</v>
      </c>
      <c r="H16" s="54"/>
      <c r="I16" s="53" t="s">
        <v>118</v>
      </c>
      <c r="J16" s="54"/>
      <c r="K16" s="53" t="s">
        <v>129</v>
      </c>
      <c r="L16" s="54"/>
      <c r="M16" s="53" t="s">
        <v>128</v>
      </c>
      <c r="N16" s="54"/>
      <c r="O16" s="53" t="s">
        <v>121</v>
      </c>
      <c r="P16" s="54"/>
      <c r="Q16" s="53" t="s">
        <v>120</v>
      </c>
      <c r="R16" s="54"/>
      <c r="S16" s="53" t="s">
        <v>116</v>
      </c>
      <c r="T16" s="54"/>
    </row>
    <row r="17" spans="1:20" ht="12.75" customHeight="1">
      <c r="A17">
        <v>7</v>
      </c>
      <c r="B17">
        <f>Points!A7</f>
        <v>2</v>
      </c>
      <c r="C17" s="58"/>
      <c r="D17" s="59" t="str">
        <f t="shared" si="0"/>
        <v>7 (2)</v>
      </c>
      <c r="E17" s="53" t="s">
        <v>121</v>
      </c>
      <c r="F17" s="54"/>
      <c r="G17" s="53" t="s">
        <v>128</v>
      </c>
      <c r="H17" s="54"/>
      <c r="I17" s="53" t="s">
        <v>116</v>
      </c>
      <c r="J17" s="54"/>
      <c r="K17" s="53" t="s">
        <v>131</v>
      </c>
      <c r="L17" s="54"/>
      <c r="M17" s="53" t="s">
        <v>131</v>
      </c>
      <c r="N17" s="54"/>
      <c r="O17" s="53" t="s">
        <v>122</v>
      </c>
      <c r="P17" s="54"/>
      <c r="Q17" s="53" t="s">
        <v>123</v>
      </c>
      <c r="R17" s="54"/>
      <c r="S17" s="53" t="s">
        <v>130</v>
      </c>
      <c r="T17" s="54"/>
    </row>
    <row r="18" spans="1:20" ht="12.75" customHeight="1">
      <c r="A18">
        <v>8</v>
      </c>
      <c r="B18">
        <f>Points!A8</f>
        <v>1</v>
      </c>
      <c r="C18" s="58"/>
      <c r="D18" s="59" t="str">
        <f t="shared" si="0"/>
        <v>8 (1)</v>
      </c>
      <c r="E18" s="53" t="s">
        <v>131</v>
      </c>
      <c r="F18" s="54"/>
      <c r="G18" s="53" t="s">
        <v>127</v>
      </c>
      <c r="H18" s="54"/>
      <c r="I18" s="53" t="s">
        <v>120</v>
      </c>
      <c r="J18" s="54"/>
      <c r="K18" s="53" t="s">
        <v>127</v>
      </c>
      <c r="L18" s="54"/>
      <c r="M18" s="53" t="s">
        <v>121</v>
      </c>
      <c r="N18" s="54"/>
      <c r="O18" s="53" t="s">
        <v>123</v>
      </c>
      <c r="P18" s="54"/>
      <c r="Q18" s="53" t="s">
        <v>121</v>
      </c>
      <c r="R18" s="54"/>
      <c r="S18" s="53" t="s">
        <v>129</v>
      </c>
      <c r="T18" s="54"/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/>
      <c r="D20" s="59" t="str">
        <f>A20&amp;" ("&amp;B20&amp;")"</f>
        <v>Pole (10)</v>
      </c>
      <c r="E20" s="53" t="s">
        <v>119</v>
      </c>
      <c r="F20" s="54"/>
      <c r="G20" s="53" t="s">
        <v>119</v>
      </c>
      <c r="H20" s="54"/>
      <c r="I20" s="53" t="s">
        <v>117</v>
      </c>
      <c r="J20" s="54"/>
      <c r="K20" s="53" t="s">
        <v>123</v>
      </c>
      <c r="L20" s="54"/>
      <c r="M20" s="53" t="s">
        <v>119</v>
      </c>
      <c r="N20" s="54"/>
      <c r="O20" s="53" t="s">
        <v>116</v>
      </c>
      <c r="P20" s="54"/>
      <c r="Q20" s="53" t="s">
        <v>116</v>
      </c>
      <c r="R20" s="54"/>
      <c r="S20" s="53" t="s">
        <v>119</v>
      </c>
      <c r="T20" s="54"/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/>
      <c r="D22" s="59" t="str">
        <f>A22&amp;" ("&amp;B22&amp;")"</f>
        <v>Lap (10)</v>
      </c>
      <c r="E22" s="53" t="s">
        <v>119</v>
      </c>
      <c r="F22" s="54"/>
      <c r="G22" s="53" t="s">
        <v>116</v>
      </c>
      <c r="H22" s="54"/>
      <c r="I22" s="53" t="s">
        <v>119</v>
      </c>
      <c r="J22" s="54"/>
      <c r="K22" s="53" t="s">
        <v>117</v>
      </c>
      <c r="L22" s="54"/>
      <c r="M22" s="53" t="s">
        <v>117</v>
      </c>
      <c r="N22" s="54"/>
      <c r="O22" s="53" t="s">
        <v>117</v>
      </c>
      <c r="P22" s="54"/>
      <c r="Q22" s="53" t="s">
        <v>117</v>
      </c>
      <c r="R22" s="54"/>
      <c r="S22" s="53" t="s">
        <v>117</v>
      </c>
      <c r="T22" s="54"/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/>
      <c r="D24" s="63" t="str">
        <f>A24&amp;" ("&amp;B24&amp;")"</f>
        <v>LoLL (10)</v>
      </c>
      <c r="E24" s="55">
        <v>7</v>
      </c>
      <c r="F24" s="56"/>
      <c r="G24" s="55">
        <v>8</v>
      </c>
      <c r="H24" s="56"/>
      <c r="I24" s="55">
        <v>8</v>
      </c>
      <c r="J24" s="56"/>
      <c r="K24" s="55">
        <v>6</v>
      </c>
      <c r="L24" s="56"/>
      <c r="M24" s="55">
        <v>9</v>
      </c>
      <c r="N24" s="56"/>
      <c r="O24" s="55">
        <v>5</v>
      </c>
      <c r="P24" s="56"/>
      <c r="Q24" s="55">
        <v>6</v>
      </c>
      <c r="R24" s="56"/>
      <c r="S24" s="55">
        <v>11</v>
      </c>
      <c r="T24" s="56"/>
    </row>
    <row r="25" spans="3:20" ht="12.75" customHeight="1" thickBo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3:20" ht="12.75" customHeight="1" thickBot="1">
      <c r="C26" s="8">
        <f>IF(COUNTIF(C11:C24,"")&gt;3,0,1)</f>
        <v>0</v>
      </c>
      <c r="D26" s="8" t="s">
        <v>14</v>
      </c>
      <c r="E26" s="8"/>
      <c r="F26" s="25">
        <f>IF(SUM(F11:F24)=0,0,SUM(F11:F24))</f>
        <v>0</v>
      </c>
      <c r="G26" s="8"/>
      <c r="H26" s="25">
        <f>IF(SUM(H11:H24)=0,0,SUM(H11:H24))</f>
        <v>0</v>
      </c>
      <c r="I26" s="8"/>
      <c r="J26" s="25">
        <f>IF(SUM(J11:J24)=0,0,SUM(J11:J24))</f>
        <v>0</v>
      </c>
      <c r="K26" s="8"/>
      <c r="L26" s="25">
        <f>IF(SUM(L11:L24)=0,0,SUM(L11:L24))</f>
        <v>0</v>
      </c>
      <c r="M26" s="8"/>
      <c r="N26" s="25">
        <f>IF(SUM(N11:N24)=0,0,SUM(N11:N24))</f>
        <v>0</v>
      </c>
      <c r="O26" s="8"/>
      <c r="P26" s="25">
        <f>IF(SUM(P11:P24)=0,0,SUM(P11:P24))</f>
        <v>0</v>
      </c>
      <c r="Q26" s="8"/>
      <c r="R26" s="25">
        <f>IF(SUM(R11:R24)=0,0,SUM(R11:R24))</f>
        <v>0</v>
      </c>
      <c r="S26" s="8"/>
      <c r="T26" s="25">
        <f>IF(SUM(T11:T24)=0,0,SUM(T11:T24))</f>
        <v>0</v>
      </c>
    </row>
    <row r="27" spans="3:4" ht="12.75">
      <c r="C27" s="15"/>
      <c r="D27"/>
    </row>
    <row r="30" ht="12.75">
      <c r="M30" s="73"/>
    </row>
    <row r="31" ht="12.75">
      <c r="M31" s="73"/>
    </row>
    <row r="32" ht="12.75">
      <c r="M32" s="73"/>
    </row>
    <row r="33" ht="12.75">
      <c r="M33" s="73"/>
    </row>
    <row r="34" ht="12.75">
      <c r="M34" s="73"/>
    </row>
    <row r="35" ht="12.75">
      <c r="M35" s="73"/>
    </row>
    <row r="36" ht="12.75">
      <c r="M36" s="73"/>
    </row>
    <row r="37" ht="12.75">
      <c r="M37" s="73"/>
    </row>
    <row r="38" ht="12.75">
      <c r="M38" s="73"/>
    </row>
    <row r="39" ht="12.75">
      <c r="M39" s="73"/>
    </row>
    <row r="40" ht="12.75">
      <c r="M40" s="73"/>
    </row>
    <row r="41" ht="12.75">
      <c r="M41" s="73"/>
    </row>
    <row r="42" ht="12.75">
      <c r="M42" s="73"/>
    </row>
    <row r="43" ht="12.75">
      <c r="M43" s="73"/>
    </row>
  </sheetData>
  <sheetProtection selectLockedCells="1"/>
  <mergeCells count="8">
    <mergeCell ref="M9:N9"/>
    <mergeCell ref="S9:T9"/>
    <mergeCell ref="E9:F9"/>
    <mergeCell ref="G9:H9"/>
    <mergeCell ref="I9:J9"/>
    <mergeCell ref="K9:L9"/>
    <mergeCell ref="O9:P9"/>
    <mergeCell ref="Q9:R9"/>
  </mergeCells>
  <conditionalFormatting sqref="I11:I24 G11:G24 K11:K24 M11:M24 E11:E24 O11:O24 Q11:Q24 S11:S24">
    <cfRule type="expression" priority="1" dxfId="0" stopIfTrue="1">
      <formula>IF(F11="",0,1)</formula>
    </cfRule>
  </conditionalFormatting>
  <conditionalFormatting sqref="J11:J24 H11:H24 L11:L24 N11:N24 F11:F24 P11:P24 R11:R24 T11:T24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C1">
      <selection activeCell="C14" sqref="C14"/>
    </sheetView>
  </sheetViews>
  <sheetFormatPr defaultColWidth="9.140625" defaultRowHeight="12.75"/>
  <cols>
    <col min="1" max="1" width="9.140625" style="0" hidden="1" customWidth="1"/>
    <col min="2" max="2" width="5.140625" style="0" hidden="1" customWidth="1"/>
    <col min="3" max="3" width="6.14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="1" customFormat="1" ht="3" customHeight="1"/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1:20" s="2" customFormat="1" ht="27.75" customHeight="1" thickBot="1">
      <c r="A9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121</v>
      </c>
      <c r="D11" s="59" t="str">
        <f>A11&amp;" ("&amp;B11&amp;")"</f>
        <v>1 (10)</v>
      </c>
      <c r="E11" s="53" t="s">
        <v>129</v>
      </c>
      <c r="F11" s="54">
        <f>IF((IF($C11=E11,$B11,0))=0,"",IF($C11=E11,$B11,0))</f>
      </c>
      <c r="G11" s="53" t="s">
        <v>117</v>
      </c>
      <c r="H11" s="54">
        <f aca="true" t="shared" si="0" ref="H11:H18">IF((IF($C11=G11,$B11,0))=0,"",IF($C11=G11,$B11,0))</f>
      </c>
      <c r="I11" s="53" t="s">
        <v>121</v>
      </c>
      <c r="J11" s="54">
        <f aca="true" t="shared" si="1" ref="J11:J18">IF((IF($C11=I11,$B11,0))=0,"",IF($C11=I11,$B11,0))</f>
        <v>10</v>
      </c>
      <c r="K11" s="53" t="s">
        <v>128</v>
      </c>
      <c r="L11" s="54">
        <f aca="true" t="shared" si="2" ref="L11:L18">IF((IF($C11=K11,$B11,0))=0,"",IF($C11=K11,$B11,0))</f>
      </c>
      <c r="M11" s="53" t="s">
        <v>128</v>
      </c>
      <c r="N11" s="54">
        <f aca="true" t="shared" si="3" ref="N11:P18">IF((IF($C11=M11,$B11,0))=0,"",IF($C11=M11,$B11,0))</f>
      </c>
      <c r="O11" s="53" t="s">
        <v>117</v>
      </c>
      <c r="P11" s="54">
        <f t="shared" si="3"/>
      </c>
      <c r="Q11" s="53" t="s">
        <v>128</v>
      </c>
      <c r="R11" s="54">
        <f aca="true" t="shared" si="4" ref="R11:T18">IF((IF($C11=Q11,$B11,0))=0,"",IF($C11=Q11,$B11,0))</f>
      </c>
      <c r="S11" s="53" t="s">
        <v>117</v>
      </c>
      <c r="T11" s="54">
        <f t="shared" si="4"/>
      </c>
    </row>
    <row r="12" spans="1:20" ht="12.75" customHeight="1">
      <c r="A12">
        <v>2</v>
      </c>
      <c r="B12">
        <f>Points!A2</f>
        <v>8</v>
      </c>
      <c r="C12" s="58" t="s">
        <v>129</v>
      </c>
      <c r="D12" s="59" t="str">
        <f aca="true" t="shared" si="5" ref="D12:D32">A12&amp;" ("&amp;B12&amp;")"</f>
        <v>2 (8)</v>
      </c>
      <c r="E12" s="53" t="s">
        <v>128</v>
      </c>
      <c r="F12" s="54">
        <f aca="true" t="shared" si="6" ref="F12:F18">IF((IF($C12=E12,$B12,0))=0,"",IF($C12=E12,$B12,0))</f>
      </c>
      <c r="G12" s="53" t="s">
        <v>128</v>
      </c>
      <c r="H12" s="54">
        <f t="shared" si="0"/>
      </c>
      <c r="I12" s="53" t="s">
        <v>128</v>
      </c>
      <c r="J12" s="54">
        <f t="shared" si="1"/>
      </c>
      <c r="K12" s="53" t="s">
        <v>121</v>
      </c>
      <c r="L12" s="54">
        <f t="shared" si="2"/>
      </c>
      <c r="M12" s="53" t="s">
        <v>129</v>
      </c>
      <c r="N12" s="54">
        <f t="shared" si="3"/>
        <v>8</v>
      </c>
      <c r="O12" s="53" t="s">
        <v>128</v>
      </c>
      <c r="P12" s="54">
        <f t="shared" si="3"/>
      </c>
      <c r="Q12" s="53" t="s">
        <v>121</v>
      </c>
      <c r="R12" s="54">
        <f t="shared" si="4"/>
      </c>
      <c r="S12" s="53" t="s">
        <v>121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123</v>
      </c>
      <c r="D13" s="59" t="str">
        <f t="shared" si="5"/>
        <v>3 (6)</v>
      </c>
      <c r="E13" s="53" t="s">
        <v>119</v>
      </c>
      <c r="F13" s="54">
        <f t="shared" si="6"/>
      </c>
      <c r="G13" s="53" t="s">
        <v>119</v>
      </c>
      <c r="H13" s="54">
        <f t="shared" si="0"/>
      </c>
      <c r="I13" s="53" t="s">
        <v>129</v>
      </c>
      <c r="J13" s="54">
        <f t="shared" si="1"/>
      </c>
      <c r="K13" s="53" t="s">
        <v>117</v>
      </c>
      <c r="L13" s="54">
        <f t="shared" si="2"/>
      </c>
      <c r="M13" s="53" t="s">
        <v>127</v>
      </c>
      <c r="N13" s="54">
        <f t="shared" si="3"/>
      </c>
      <c r="O13" s="53" t="s">
        <v>129</v>
      </c>
      <c r="P13" s="54">
        <f t="shared" si="3"/>
      </c>
      <c r="Q13" s="53" t="s">
        <v>117</v>
      </c>
      <c r="R13" s="54">
        <f t="shared" si="4"/>
      </c>
      <c r="S13" s="53" t="s">
        <v>119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131</v>
      </c>
      <c r="D14" s="59" t="str">
        <f t="shared" si="5"/>
        <v>4 (5)</v>
      </c>
      <c r="E14" s="53" t="s">
        <v>123</v>
      </c>
      <c r="F14" s="54">
        <f t="shared" si="6"/>
      </c>
      <c r="G14" s="53" t="s">
        <v>116</v>
      </c>
      <c r="H14" s="54">
        <f t="shared" si="0"/>
      </c>
      <c r="I14" s="53" t="s">
        <v>117</v>
      </c>
      <c r="J14" s="54">
        <f t="shared" si="1"/>
      </c>
      <c r="K14" s="53" t="s">
        <v>122</v>
      </c>
      <c r="L14" s="54">
        <f t="shared" si="2"/>
      </c>
      <c r="M14" s="53" t="s">
        <v>121</v>
      </c>
      <c r="N14" s="54">
        <f t="shared" si="3"/>
      </c>
      <c r="O14" s="53" t="s">
        <v>123</v>
      </c>
      <c r="P14" s="54">
        <f t="shared" si="3"/>
      </c>
      <c r="Q14" s="53" t="s">
        <v>123</v>
      </c>
      <c r="R14" s="54">
        <f t="shared" si="4"/>
      </c>
      <c r="S14" s="53" t="s">
        <v>128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122</v>
      </c>
      <c r="D15" s="59" t="str">
        <f t="shared" si="5"/>
        <v>5 (4)</v>
      </c>
      <c r="E15" s="53" t="s">
        <v>121</v>
      </c>
      <c r="F15" s="54">
        <f t="shared" si="6"/>
      </c>
      <c r="G15" s="53" t="s">
        <v>121</v>
      </c>
      <c r="H15" s="54">
        <f t="shared" si="0"/>
      </c>
      <c r="I15" s="53" t="s">
        <v>123</v>
      </c>
      <c r="J15" s="54">
        <f t="shared" si="1"/>
      </c>
      <c r="K15" s="53" t="s">
        <v>129</v>
      </c>
      <c r="L15" s="54">
        <f t="shared" si="2"/>
      </c>
      <c r="M15" s="53" t="s">
        <v>117</v>
      </c>
      <c r="N15" s="54">
        <f t="shared" si="3"/>
      </c>
      <c r="O15" s="53" t="s">
        <v>121</v>
      </c>
      <c r="P15" s="54">
        <f t="shared" si="3"/>
      </c>
      <c r="Q15" s="53" t="s">
        <v>127</v>
      </c>
      <c r="R15" s="54">
        <f t="shared" si="4"/>
      </c>
      <c r="S15" s="53" t="s">
        <v>129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128</v>
      </c>
      <c r="D16" s="59" t="str">
        <f t="shared" si="5"/>
        <v>6 (3)</v>
      </c>
      <c r="E16" s="53" t="s">
        <v>117</v>
      </c>
      <c r="F16" s="54">
        <f t="shared" si="6"/>
      </c>
      <c r="G16" s="53" t="s">
        <v>127</v>
      </c>
      <c r="H16" s="54">
        <f t="shared" si="0"/>
      </c>
      <c r="I16" s="53" t="s">
        <v>134</v>
      </c>
      <c r="J16" s="54">
        <f t="shared" si="1"/>
      </c>
      <c r="K16" s="53" t="s">
        <v>134</v>
      </c>
      <c r="L16" s="54">
        <f t="shared" si="2"/>
      </c>
      <c r="M16" s="53" t="s">
        <v>131</v>
      </c>
      <c r="N16" s="54">
        <f t="shared" si="3"/>
      </c>
      <c r="O16" s="53" t="s">
        <v>120</v>
      </c>
      <c r="P16" s="54">
        <f t="shared" si="3"/>
      </c>
      <c r="Q16" s="53" t="s">
        <v>129</v>
      </c>
      <c r="R16" s="54">
        <f t="shared" si="4"/>
      </c>
      <c r="S16" s="53" t="s">
        <v>122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137</v>
      </c>
      <c r="D17" s="59" t="str">
        <f t="shared" si="5"/>
        <v>7 (2)</v>
      </c>
      <c r="E17" s="53" t="s">
        <v>131</v>
      </c>
      <c r="F17" s="54">
        <f t="shared" si="6"/>
      </c>
      <c r="G17" s="53" t="s">
        <v>134</v>
      </c>
      <c r="H17" s="54">
        <f t="shared" si="0"/>
      </c>
      <c r="I17" s="53" t="s">
        <v>119</v>
      </c>
      <c r="J17" s="54">
        <f t="shared" si="1"/>
      </c>
      <c r="K17" s="53" t="s">
        <v>123</v>
      </c>
      <c r="L17" s="54">
        <f t="shared" si="2"/>
      </c>
      <c r="M17" s="53" t="s">
        <v>123</v>
      </c>
      <c r="N17" s="54">
        <f t="shared" si="3"/>
      </c>
      <c r="O17" s="53" t="s">
        <v>134</v>
      </c>
      <c r="P17" s="54">
        <f t="shared" si="3"/>
      </c>
      <c r="Q17" s="53" t="s">
        <v>131</v>
      </c>
      <c r="R17" s="54">
        <f t="shared" si="4"/>
      </c>
      <c r="S17" s="53" t="s">
        <v>131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144</v>
      </c>
      <c r="D18" s="59" t="str">
        <f t="shared" si="5"/>
        <v>8 (1)</v>
      </c>
      <c r="E18" s="53" t="s">
        <v>134</v>
      </c>
      <c r="F18" s="54">
        <f t="shared" si="6"/>
      </c>
      <c r="G18" s="53" t="s">
        <v>122</v>
      </c>
      <c r="H18" s="54">
        <f t="shared" si="0"/>
      </c>
      <c r="I18" s="53" t="s">
        <v>116</v>
      </c>
      <c r="J18" s="54">
        <f t="shared" si="1"/>
      </c>
      <c r="K18" s="53" t="s">
        <v>127</v>
      </c>
      <c r="L18" s="54">
        <f t="shared" si="2"/>
      </c>
      <c r="M18" s="53" t="s">
        <v>119</v>
      </c>
      <c r="N18" s="54">
        <f t="shared" si="3"/>
      </c>
      <c r="O18" s="53" t="s">
        <v>116</v>
      </c>
      <c r="P18" s="54">
        <f t="shared" si="3"/>
      </c>
      <c r="Q18" s="53" t="s">
        <v>122</v>
      </c>
      <c r="R18" s="54">
        <f t="shared" si="4"/>
      </c>
      <c r="S18" s="53" t="s">
        <v>123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121</v>
      </c>
      <c r="D20" s="59" t="str">
        <f t="shared" si="5"/>
        <v>Pole (10)</v>
      </c>
      <c r="E20" s="53" t="s">
        <v>128</v>
      </c>
      <c r="F20" s="54">
        <f>IF((IF($C20=E20,$B20,0))=0,"",IF($C20=E20,$B20,0))</f>
      </c>
      <c r="G20" s="53" t="s">
        <v>128</v>
      </c>
      <c r="H20" s="54">
        <f>IF((IF($C20=G20,$B20,0))=0,"",IF($C20=G20,$B20,0))</f>
      </c>
      <c r="I20" s="53" t="s">
        <v>128</v>
      </c>
      <c r="J20" s="54">
        <f>IF((IF($C20=I20,$B20,0))=0,"",IF($C20=I20,$B20,0))</f>
      </c>
      <c r="K20" s="53" t="s">
        <v>123</v>
      </c>
      <c r="L20" s="54">
        <f>IF((IF($C20=K20,$B20,0))=0,"",IF($C20=K20,$B20,0))</f>
      </c>
      <c r="M20" s="53" t="s">
        <v>129</v>
      </c>
      <c r="N20" s="54">
        <f>IF((IF($C20=M20,$B20,0))=0,"",IF($C20=M20,$B20,0))</f>
      </c>
      <c r="O20" s="53" t="s">
        <v>123</v>
      </c>
      <c r="P20" s="54">
        <f>IF((IF($C20=O20,$B20,0))=0,"",IF($C20=O20,$B20,0))</f>
      </c>
      <c r="Q20" s="53" t="s">
        <v>129</v>
      </c>
      <c r="R20" s="54">
        <f>IF((IF($C20=Q20,$B20,0))=0,"",IF($C20=Q20,$B20,0))</f>
      </c>
      <c r="S20" s="53" t="s">
        <v>121</v>
      </c>
      <c r="T20" s="54">
        <f>IF((IF($C20=S20,$B20,0))=0,"",IF($C20=S20,$B20,0))</f>
        <v>10</v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128</v>
      </c>
      <c r="D22" s="59" t="str">
        <f t="shared" si="5"/>
        <v>Lap (10)</v>
      </c>
      <c r="E22" s="53" t="s">
        <v>129</v>
      </c>
      <c r="F22" s="54">
        <f>IF((IF($C22=E22,$B22,0))=0,"",IF($C22=E22,$B22,0))</f>
      </c>
      <c r="G22" s="53" t="s">
        <v>117</v>
      </c>
      <c r="H22" s="54">
        <f>IF((IF($C22=G22,$B22,0))=0,"",IF($C22=G22,$B22,0))</f>
      </c>
      <c r="I22" s="53" t="s">
        <v>121</v>
      </c>
      <c r="J22" s="54">
        <f>IF((IF($C22=I22,$B22,0))=0,"",IF($C22=I22,$B22,0))</f>
      </c>
      <c r="K22" s="53" t="s">
        <v>121</v>
      </c>
      <c r="L22" s="54">
        <f>IF((IF($C22=K22,$B22,0))=0,"",IF($C22=K22,$B22,0))</f>
      </c>
      <c r="M22" s="53" t="s">
        <v>117</v>
      </c>
      <c r="N22" s="54">
        <f>IF((IF($C22=M22,$B22,0))=0,"",IF($C22=M22,$B22,0))</f>
      </c>
      <c r="O22" s="53" t="s">
        <v>128</v>
      </c>
      <c r="P22" s="54">
        <f>IF((IF($C22=O22,$B22,0))=0,"",IF($C22=O22,$B22,0))</f>
        <v>10</v>
      </c>
      <c r="Q22" s="53" t="s">
        <v>121</v>
      </c>
      <c r="R22" s="54">
        <f>IF((IF($C22=Q22,$B22,0))=0,"",IF($C22=Q22,$B22,0))</f>
      </c>
      <c r="S22" s="53" t="s">
        <v>117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11</v>
      </c>
      <c r="D24" s="59" t="str">
        <f t="shared" si="5"/>
        <v>LoLL (10)</v>
      </c>
      <c r="E24" s="53">
        <v>7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v>9</v>
      </c>
      <c r="J24" s="54">
        <f>IF((IF($C24=I24,$B24,0))=0,"",IF($C24=I24,$B24,0))</f>
      </c>
      <c r="K24" s="53">
        <v>8</v>
      </c>
      <c r="L24" s="54">
        <f>IF((IF($C24=K24,$B24,0))=0,"",IF($C24=K24,$B24,0))</f>
      </c>
      <c r="M24" s="53">
        <v>7</v>
      </c>
      <c r="N24" s="54">
        <f>IF((IF($C24=M24,$B24,0))=0,"",IF($C24=M24,$B24,0))</f>
      </c>
      <c r="O24" s="53">
        <v>5</v>
      </c>
      <c r="P24" s="54">
        <f>IF((IF($C24=O24,$B24,0))=0,"",IF($C24=O24,$B24,0))</f>
      </c>
      <c r="Q24" s="53">
        <v>6</v>
      </c>
      <c r="R24" s="54">
        <f>IF((IF($C24=Q24,$B24,0))=0,"",IF($C24=Q24,$B24,0))</f>
      </c>
      <c r="S24" s="53">
        <v>12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0</v>
      </c>
      <c r="G36" s="8"/>
      <c r="H36" s="25">
        <f>IF(SUM(H11:H32)=0,0,SUM(H11:H32))</f>
        <v>0</v>
      </c>
      <c r="I36" s="8"/>
      <c r="J36" s="25">
        <f>IF(SUM(J11:J32)=0,0,SUM(J11:J32))</f>
        <v>10</v>
      </c>
      <c r="K36" s="8"/>
      <c r="L36" s="25">
        <f>IF(SUM(L11:L32)=0,0,SUM(L11:L32))</f>
        <v>0</v>
      </c>
      <c r="M36" s="8"/>
      <c r="N36" s="25">
        <f>IF(SUM(N11:N32)=0,0,SUM(N11:N32))</f>
        <v>8</v>
      </c>
      <c r="O36" s="8"/>
      <c r="P36" s="25">
        <f>IF(SUM(P11:P32)=0,0,SUM(P11:P32))</f>
        <v>10</v>
      </c>
      <c r="Q36" s="8"/>
      <c r="R36" s="25">
        <f>IF(SUM(R11:R32)=0,0,SUM(R11:R32))</f>
        <v>0</v>
      </c>
      <c r="S36" s="8"/>
      <c r="T36" s="25">
        <f>IF(SUM(T11:T32)=0,0,SUM(T11:T32))</f>
        <v>10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ht="12.75">
      <c r="E40" s="91" t="s">
        <v>136</v>
      </c>
      <c r="F40" s="98">
        <v>0.6527777777777778</v>
      </c>
      <c r="G40" s="91" t="s">
        <v>135</v>
      </c>
      <c r="H40" s="98">
        <v>0.6618055555555555</v>
      </c>
      <c r="I40" s="91" t="s">
        <v>136</v>
      </c>
      <c r="J40" s="98">
        <v>0.7013888888888888</v>
      </c>
      <c r="K40" s="91" t="s">
        <v>135</v>
      </c>
      <c r="L40" s="98">
        <v>0.5333333333333333</v>
      </c>
      <c r="M40" s="91" t="s">
        <v>135</v>
      </c>
      <c r="N40" s="98">
        <v>0.46597222222222223</v>
      </c>
      <c r="O40" s="91" t="s">
        <v>135</v>
      </c>
      <c r="P40" s="98">
        <v>0.3548611111111111</v>
      </c>
      <c r="Q40" s="91" t="s">
        <v>135</v>
      </c>
      <c r="R40" s="98">
        <v>0.5965277777777778</v>
      </c>
      <c r="S40" s="91" t="s">
        <v>135</v>
      </c>
      <c r="T40" s="98">
        <v>0.6819444444444445</v>
      </c>
    </row>
    <row r="45" spans="5:17" ht="14.25">
      <c r="E45" s="73"/>
      <c r="M45" s="73"/>
      <c r="Q45" s="81"/>
    </row>
    <row r="46" spans="5:17" ht="14.25">
      <c r="E46" s="73"/>
      <c r="M46" s="73"/>
      <c r="Q46" s="81"/>
    </row>
    <row r="47" spans="5:17" ht="14.25">
      <c r="E47" s="73"/>
      <c r="M47" s="73"/>
      <c r="Q47" s="81"/>
    </row>
    <row r="48" spans="5:17" ht="14.25">
      <c r="E48" s="73"/>
      <c r="M48" s="73"/>
      <c r="Q48" s="81"/>
    </row>
    <row r="49" spans="5:17" ht="14.25">
      <c r="E49" s="73"/>
      <c r="M49" s="73"/>
      <c r="Q49" s="81"/>
    </row>
    <row r="50" spans="5:17" ht="14.25">
      <c r="E50" s="73"/>
      <c r="M50" s="73"/>
      <c r="Q50" s="81"/>
    </row>
    <row r="51" spans="5:17" ht="14.25">
      <c r="E51" s="73"/>
      <c r="M51" s="73"/>
      <c r="Q51" s="81"/>
    </row>
    <row r="52" spans="5:17" ht="14.25">
      <c r="E52" s="73"/>
      <c r="M52" s="73"/>
      <c r="Q52" s="81"/>
    </row>
    <row r="53" spans="13:17" ht="14.25">
      <c r="M53" s="73"/>
      <c r="Q53" s="81"/>
    </row>
    <row r="54" ht="12.75">
      <c r="M54" s="73"/>
    </row>
    <row r="55" ht="12.75">
      <c r="M55" s="73"/>
    </row>
    <row r="56" ht="12.75">
      <c r="M56" s="73"/>
    </row>
    <row r="57" ht="12.75">
      <c r="M57" s="74"/>
    </row>
    <row r="58" ht="12.75">
      <c r="M58" s="79"/>
    </row>
    <row r="59" ht="12.75">
      <c r="M59" s="80"/>
    </row>
    <row r="60" ht="12.75">
      <c r="M60" s="79"/>
    </row>
    <row r="61" ht="12.75">
      <c r="M61" s="80"/>
    </row>
    <row r="62" ht="12.75">
      <c r="M62" s="79"/>
    </row>
    <row r="63" ht="12.75">
      <c r="M63" s="80"/>
    </row>
    <row r="64" ht="12.75">
      <c r="M64" s="74"/>
    </row>
    <row r="65" ht="12.75">
      <c r="M65" s="74"/>
    </row>
    <row r="66" ht="12.75">
      <c r="M66" s="74"/>
    </row>
    <row r="67" ht="12.75">
      <c r="M67" s="74"/>
    </row>
    <row r="68" ht="12.75">
      <c r="M68" s="74"/>
    </row>
  </sheetData>
  <sheetProtection selectLockedCells="1"/>
  <mergeCells count="8">
    <mergeCell ref="S9:T9"/>
    <mergeCell ref="Q9:R9"/>
    <mergeCell ref="M9:N9"/>
    <mergeCell ref="E9:F9"/>
    <mergeCell ref="G9:H9"/>
    <mergeCell ref="I9:J9"/>
    <mergeCell ref="K9:L9"/>
    <mergeCell ref="O9:P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9.140625" style="0" hidden="1" customWidth="1"/>
    <col min="2" max="2" width="9.281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9.00390625" style="0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121</v>
      </c>
      <c r="D11" s="59" t="str">
        <f>A11&amp;" ("&amp;B11&amp;")"</f>
        <v>1 (10)</v>
      </c>
      <c r="E11" s="53" t="s">
        <v>119</v>
      </c>
      <c r="F11" s="54">
        <f>IF((IF($C11=E11,$B11,0))=0,"",IF($C11=E11,$B11,0))</f>
      </c>
      <c r="G11" s="53" t="s">
        <v>117</v>
      </c>
      <c r="H11" s="54">
        <f aca="true" t="shared" si="0" ref="H11:H18">IF((IF($C11=G11,$B11,0))=0,"",IF($C11=G11,$B11,0))</f>
      </c>
      <c r="I11" s="53" t="s">
        <v>121</v>
      </c>
      <c r="J11" s="54">
        <f aca="true" t="shared" si="1" ref="J11:J18">IF((IF($C11=I11,$B11,0))=0,"",IF($C11=I11,$B11,0))</f>
        <v>10</v>
      </c>
      <c r="K11" s="53" t="s">
        <v>121</v>
      </c>
      <c r="L11" s="54">
        <f aca="true" t="shared" si="2" ref="L11:L18">IF((IF($C11=K11,$B11,0))=0,"",IF($C11=K11,$B11,0))</f>
        <v>10</v>
      </c>
      <c r="M11" s="53" t="s">
        <v>128</v>
      </c>
      <c r="N11" s="54">
        <f aca="true" t="shared" si="3" ref="N11:P18">IF((IF($C11=M11,$B11,0))=0,"",IF($C11=M11,$B11,0))</f>
      </c>
      <c r="O11" s="53" t="s">
        <v>121</v>
      </c>
      <c r="P11" s="54">
        <f t="shared" si="3"/>
        <v>10</v>
      </c>
      <c r="Q11" s="53" t="s">
        <v>117</v>
      </c>
      <c r="R11" s="54">
        <f aca="true" t="shared" si="4" ref="R11:T18">IF((IF($C11=Q11,$B11,0))=0,"",IF($C11=Q11,$B11,0))</f>
      </c>
      <c r="S11" s="53" t="s">
        <v>121</v>
      </c>
      <c r="T11" s="54">
        <f t="shared" si="4"/>
        <v>10</v>
      </c>
    </row>
    <row r="12" spans="1:20" ht="12.75" customHeight="1">
      <c r="A12">
        <v>2</v>
      </c>
      <c r="B12">
        <f>Points!A2</f>
        <v>8</v>
      </c>
      <c r="C12" s="58" t="s">
        <v>130</v>
      </c>
      <c r="D12" s="59" t="str">
        <f aca="true" t="shared" si="5" ref="D12:D32">A12&amp;" ("&amp;B12&amp;")"</f>
        <v>2 (8)</v>
      </c>
      <c r="E12" s="53" t="s">
        <v>118</v>
      </c>
      <c r="F12" s="54">
        <f aca="true" t="shared" si="6" ref="F12:F18">IF((IF($C12=E12,$B12,0))=0,"",IF($C12=E12,$B12,0))</f>
      </c>
      <c r="G12" s="53" t="s">
        <v>119</v>
      </c>
      <c r="H12" s="54">
        <f t="shared" si="0"/>
      </c>
      <c r="I12" s="53" t="s">
        <v>129</v>
      </c>
      <c r="J12" s="54">
        <f t="shared" si="1"/>
      </c>
      <c r="K12" s="53" t="s">
        <v>122</v>
      </c>
      <c r="L12" s="54">
        <f t="shared" si="2"/>
      </c>
      <c r="M12" s="53" t="s">
        <v>117</v>
      </c>
      <c r="N12" s="54">
        <f t="shared" si="3"/>
      </c>
      <c r="O12" s="53" t="s">
        <v>129</v>
      </c>
      <c r="P12" s="54">
        <f t="shared" si="3"/>
      </c>
      <c r="Q12" s="53" t="s">
        <v>119</v>
      </c>
      <c r="R12" s="54">
        <f t="shared" si="4"/>
      </c>
      <c r="S12" s="53" t="s">
        <v>117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131</v>
      </c>
      <c r="D13" s="59" t="str">
        <f t="shared" si="5"/>
        <v>3 (6)</v>
      </c>
      <c r="E13" s="53" t="s">
        <v>117</v>
      </c>
      <c r="F13" s="54">
        <f t="shared" si="6"/>
      </c>
      <c r="G13" s="53" t="s">
        <v>128</v>
      </c>
      <c r="H13" s="54">
        <f t="shared" si="0"/>
      </c>
      <c r="I13" s="53" t="s">
        <v>128</v>
      </c>
      <c r="J13" s="54">
        <f t="shared" si="1"/>
      </c>
      <c r="K13" s="53" t="s">
        <v>134</v>
      </c>
      <c r="L13" s="54">
        <f t="shared" si="2"/>
      </c>
      <c r="M13" s="53" t="s">
        <v>119</v>
      </c>
      <c r="N13" s="54">
        <f t="shared" si="3"/>
      </c>
      <c r="O13" s="53" t="s">
        <v>117</v>
      </c>
      <c r="P13" s="54">
        <f t="shared" si="3"/>
      </c>
      <c r="Q13" s="53" t="s">
        <v>121</v>
      </c>
      <c r="R13" s="54">
        <f t="shared" si="4"/>
      </c>
      <c r="S13" s="53" t="s">
        <v>129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123</v>
      </c>
      <c r="D14" s="59" t="str">
        <f t="shared" si="5"/>
        <v>4 (5)</v>
      </c>
      <c r="E14" s="53" t="s">
        <v>129</v>
      </c>
      <c r="F14" s="54">
        <f t="shared" si="6"/>
      </c>
      <c r="G14" s="53" t="s">
        <v>116</v>
      </c>
      <c r="H14" s="54">
        <f t="shared" si="0"/>
      </c>
      <c r="I14" s="53" t="s">
        <v>117</v>
      </c>
      <c r="J14" s="54">
        <f t="shared" si="1"/>
      </c>
      <c r="K14" s="53" t="s">
        <v>116</v>
      </c>
      <c r="L14" s="54">
        <f t="shared" si="2"/>
      </c>
      <c r="M14" s="53" t="s">
        <v>127</v>
      </c>
      <c r="N14" s="54">
        <f t="shared" si="3"/>
      </c>
      <c r="O14" s="53" t="s">
        <v>128</v>
      </c>
      <c r="P14" s="54">
        <f t="shared" si="3"/>
      </c>
      <c r="Q14" s="53" t="s">
        <v>128</v>
      </c>
      <c r="R14" s="54">
        <f t="shared" si="4"/>
      </c>
      <c r="S14" s="53" t="s">
        <v>123</v>
      </c>
      <c r="T14" s="54">
        <f t="shared" si="4"/>
        <v>5</v>
      </c>
    </row>
    <row r="15" spans="1:20" ht="12.75" customHeight="1">
      <c r="A15">
        <v>5</v>
      </c>
      <c r="B15">
        <f>Points!A5</f>
        <v>4</v>
      </c>
      <c r="C15" s="58" t="s">
        <v>129</v>
      </c>
      <c r="D15" s="59" t="str">
        <f t="shared" si="5"/>
        <v>5 (4)</v>
      </c>
      <c r="E15" s="53" t="s">
        <v>123</v>
      </c>
      <c r="F15" s="54">
        <f t="shared" si="6"/>
      </c>
      <c r="G15" s="53" t="s">
        <v>134</v>
      </c>
      <c r="H15" s="54">
        <f t="shared" si="0"/>
      </c>
      <c r="I15" s="53" t="s">
        <v>123</v>
      </c>
      <c r="J15" s="54">
        <f t="shared" si="1"/>
      </c>
      <c r="K15" s="53" t="s">
        <v>132</v>
      </c>
      <c r="L15" s="54">
        <f t="shared" si="2"/>
      </c>
      <c r="M15" s="53" t="s">
        <v>129</v>
      </c>
      <c r="N15" s="54">
        <f t="shared" si="3"/>
        <v>4</v>
      </c>
      <c r="O15" s="53" t="s">
        <v>118</v>
      </c>
      <c r="P15" s="54">
        <f t="shared" si="3"/>
      </c>
      <c r="Q15" s="53" t="s">
        <v>123</v>
      </c>
      <c r="R15" s="54">
        <f t="shared" si="4"/>
      </c>
      <c r="S15" s="53" t="s">
        <v>128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134</v>
      </c>
      <c r="D16" s="59" t="str">
        <f t="shared" si="5"/>
        <v>6 (3)</v>
      </c>
      <c r="E16" s="53" t="s">
        <v>128</v>
      </c>
      <c r="F16" s="54">
        <f t="shared" si="6"/>
      </c>
      <c r="G16" s="53" t="s">
        <v>121</v>
      </c>
      <c r="H16" s="54">
        <f t="shared" si="0"/>
      </c>
      <c r="I16" s="53" t="s">
        <v>127</v>
      </c>
      <c r="J16" s="54">
        <f t="shared" si="1"/>
      </c>
      <c r="K16" s="53" t="s">
        <v>119</v>
      </c>
      <c r="L16" s="54">
        <f t="shared" si="2"/>
      </c>
      <c r="M16" s="53" t="s">
        <v>121</v>
      </c>
      <c r="N16" s="54">
        <f t="shared" si="3"/>
      </c>
      <c r="O16" s="53" t="s">
        <v>132</v>
      </c>
      <c r="P16" s="54">
        <f t="shared" si="3"/>
      </c>
      <c r="Q16" s="53" t="s">
        <v>116</v>
      </c>
      <c r="R16" s="54">
        <f t="shared" si="4"/>
      </c>
      <c r="S16" s="53" t="s">
        <v>118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116</v>
      </c>
      <c r="D17" s="59" t="str">
        <f t="shared" si="5"/>
        <v>7 (2)</v>
      </c>
      <c r="E17" s="53" t="s">
        <v>134</v>
      </c>
      <c r="F17" s="54">
        <f t="shared" si="6"/>
      </c>
      <c r="G17" s="53" t="s">
        <v>120</v>
      </c>
      <c r="H17" s="54">
        <f t="shared" si="0"/>
      </c>
      <c r="I17" s="53" t="s">
        <v>119</v>
      </c>
      <c r="J17" s="54">
        <f t="shared" si="1"/>
      </c>
      <c r="K17" s="53" t="s">
        <v>129</v>
      </c>
      <c r="L17" s="54">
        <f t="shared" si="2"/>
      </c>
      <c r="M17" s="53" t="s">
        <v>132</v>
      </c>
      <c r="N17" s="54">
        <f t="shared" si="3"/>
      </c>
      <c r="O17" s="53" t="s">
        <v>119</v>
      </c>
      <c r="P17" s="54">
        <f t="shared" si="3"/>
      </c>
      <c r="Q17" s="53" t="s">
        <v>131</v>
      </c>
      <c r="R17" s="54">
        <f t="shared" si="4"/>
      </c>
      <c r="S17" s="53" t="s">
        <v>119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128</v>
      </c>
      <c r="D18" s="59" t="str">
        <f t="shared" si="5"/>
        <v>8 (1)</v>
      </c>
      <c r="E18" s="53" t="s">
        <v>131</v>
      </c>
      <c r="F18" s="54">
        <f t="shared" si="6"/>
      </c>
      <c r="G18" s="53" t="s">
        <v>127</v>
      </c>
      <c r="H18" s="54">
        <f t="shared" si="0"/>
      </c>
      <c r="I18" s="53" t="s">
        <v>131</v>
      </c>
      <c r="J18" s="54">
        <f t="shared" si="1"/>
      </c>
      <c r="K18" s="53" t="s">
        <v>123</v>
      </c>
      <c r="L18" s="54">
        <f t="shared" si="2"/>
      </c>
      <c r="M18" s="53" t="s">
        <v>134</v>
      </c>
      <c r="N18" s="54">
        <f t="shared" si="3"/>
      </c>
      <c r="O18" s="53" t="s">
        <v>116</v>
      </c>
      <c r="P18" s="54">
        <f t="shared" si="3"/>
      </c>
      <c r="Q18" s="53" t="s">
        <v>132</v>
      </c>
      <c r="R18" s="54">
        <f t="shared" si="4"/>
      </c>
      <c r="S18" s="53" t="s">
        <v>122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121</v>
      </c>
      <c r="D20" s="59" t="str">
        <f t="shared" si="5"/>
        <v>Pole (10)</v>
      </c>
      <c r="E20" s="53" t="s">
        <v>119</v>
      </c>
      <c r="F20" s="54">
        <f>IF((IF($C20=E20,$B20,0))=0,"",IF($C20=E20,$B20,0))</f>
      </c>
      <c r="G20" s="53" t="s">
        <v>117</v>
      </c>
      <c r="H20" s="54">
        <f>IF((IF($C20=G20,$B20,0))=0,"",IF($C20=G20,$B20,0))</f>
      </c>
      <c r="I20" s="53" t="s">
        <v>121</v>
      </c>
      <c r="J20" s="54">
        <f>IF((IF($C20=I20,$B20,0))=0,"",IF($C20=I20,$B20,0))</f>
        <v>10</v>
      </c>
      <c r="K20" s="53" t="s">
        <v>128</v>
      </c>
      <c r="L20" s="54">
        <f>IF((IF($C20=K20,$B20,0))=0,"",IF($C20=K20,$B20,0))</f>
      </c>
      <c r="M20" s="53" t="s">
        <v>119</v>
      </c>
      <c r="N20" s="54">
        <f>IF((IF($C20=M20,$B20,0))=0,"",IF($C20=M20,$B20,0))</f>
      </c>
      <c r="O20" s="53" t="s">
        <v>121</v>
      </c>
      <c r="P20" s="54">
        <f>IF((IF($C20=O20,$B20,0))=0,"",IF($C20=O20,$B20,0))</f>
        <v>10</v>
      </c>
      <c r="Q20" s="53" t="s">
        <v>119</v>
      </c>
      <c r="R20" s="54">
        <f>IF((IF($C20=Q20,$B20,0))=0,"",IF($C20=Q20,$B20,0))</f>
      </c>
      <c r="S20" s="53" t="s">
        <v>121</v>
      </c>
      <c r="T20" s="54">
        <f>IF((IF($C20=S20,$B20,0))=0,"",IF($C20=S20,$B20,0))</f>
        <v>10</v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121</v>
      </c>
      <c r="D22" s="59" t="str">
        <f t="shared" si="5"/>
        <v>Lap (10)</v>
      </c>
      <c r="E22" s="53" t="s">
        <v>119</v>
      </c>
      <c r="F22" s="54">
        <f>IF((IF($C22=E22,$B22,0))=0,"",IF($C22=E22,$B22,0))</f>
      </c>
      <c r="G22" s="53" t="s">
        <v>117</v>
      </c>
      <c r="H22" s="54">
        <f>IF((IF($C22=G22,$B22,0))=0,"",IF($C22=G22,$B22,0))</f>
      </c>
      <c r="I22" s="53" t="s">
        <v>129</v>
      </c>
      <c r="J22" s="54">
        <f>IF((IF($C22=I22,$B22,0))=0,"",IF($C22=I22,$B22,0))</f>
      </c>
      <c r="K22" s="53" t="s">
        <v>117</v>
      </c>
      <c r="L22" s="54">
        <f>IF((IF($C22=K22,$B22,0))=0,"",IF($C22=K22,$B22,0))</f>
      </c>
      <c r="M22" s="53" t="s">
        <v>117</v>
      </c>
      <c r="N22" s="54">
        <f>IF((IF($C22=M22,$B22,0))=0,"",IF($C22=M22,$B22,0))</f>
      </c>
      <c r="O22" s="53" t="s">
        <v>128</v>
      </c>
      <c r="P22" s="54">
        <f>IF((IF($C22=O22,$B22,0))=0,"",IF($C22=O22,$B22,0))</f>
      </c>
      <c r="Q22" s="53" t="s">
        <v>128</v>
      </c>
      <c r="R22" s="54">
        <f>IF((IF($C22=Q22,$B22,0))=0,"",IF($C22=Q22,$B22,0))</f>
      </c>
      <c r="S22" s="53" t="s">
        <v>129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14</v>
      </c>
      <c r="D24" s="59" t="str">
        <f t="shared" si="5"/>
        <v>LoLL (10)</v>
      </c>
      <c r="E24" s="53">
        <v>7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v>11</v>
      </c>
      <c r="J24" s="54">
        <f>IF((IF($C24=I24,$B24,0))=0,"",IF($C24=I24,$B24,0))</f>
      </c>
      <c r="K24" s="53">
        <v>8</v>
      </c>
      <c r="L24" s="54">
        <f>IF((IF($C24=K24,$B24,0))=0,"",IF($C24=K24,$B24,0))</f>
      </c>
      <c r="M24" s="53">
        <v>7</v>
      </c>
      <c r="N24" s="54">
        <f>IF((IF($C24=M24,$B24,0))=0,"",IF($C24=M24,$B24,0))</f>
      </c>
      <c r="O24" s="53">
        <v>6</v>
      </c>
      <c r="P24" s="54">
        <f>IF((IF($C24=O24,$B24,0))=0,"",IF($C24=O24,$B24,0))</f>
      </c>
      <c r="Q24" s="53">
        <v>10</v>
      </c>
      <c r="R24" s="54">
        <f>IF((IF($C24=Q24,$B24,0))=0,"",IF($C24=Q24,$B24,0))</f>
      </c>
      <c r="S24" s="53">
        <v>6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 t="str">
        <f>IF(COUNTIF(T$11:T$18,"")=6,"YES","")</f>
        <v>YES</v>
      </c>
      <c r="T26" s="54">
        <f t="shared" si="11"/>
        <v>2</v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0</v>
      </c>
      <c r="G36" s="8"/>
      <c r="H36" s="25">
        <f>IF(SUM(H11:H32)=0,0,SUM(H11:H32))</f>
        <v>0</v>
      </c>
      <c r="I36" s="8"/>
      <c r="J36" s="25">
        <f>IF(SUM(J11:J32)=0,0,SUM(J11:J32))</f>
        <v>20</v>
      </c>
      <c r="K36" s="8"/>
      <c r="L36" s="25">
        <f>IF(SUM(L11:L32)=0,0,SUM(L11:L32))</f>
        <v>10</v>
      </c>
      <c r="M36" s="8"/>
      <c r="N36" s="25">
        <f>IF(SUM(N11:N32)=0,0,SUM(N11:N32))</f>
        <v>4</v>
      </c>
      <c r="O36" s="8"/>
      <c r="P36" s="25">
        <f>IF(SUM(P11:P32)=0,0,SUM(P11:P32))</f>
        <v>20</v>
      </c>
      <c r="Q36" s="8"/>
      <c r="R36" s="25">
        <f>IF(SUM(R11:R32)=0,0,SUM(R11:R32))</f>
        <v>0</v>
      </c>
      <c r="S36" s="8"/>
      <c r="T36" s="25">
        <f>IF(SUM(T11:T32)=0,0,SUM(T11:T32))</f>
        <v>27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s="3" customFormat="1" ht="12.75">
      <c r="E40" s="91" t="s">
        <v>135</v>
      </c>
      <c r="F40" s="98">
        <v>0.8895833333333334</v>
      </c>
      <c r="G40" s="91" t="s">
        <v>135</v>
      </c>
      <c r="H40" s="98">
        <v>0.85</v>
      </c>
      <c r="I40" s="91" t="s">
        <v>136</v>
      </c>
      <c r="J40" s="98">
        <v>0.7256944444444445</v>
      </c>
      <c r="K40" s="91" t="s">
        <v>135</v>
      </c>
      <c r="L40" s="98">
        <v>0.86875</v>
      </c>
      <c r="M40" s="91" t="s">
        <v>135</v>
      </c>
      <c r="N40" s="98">
        <v>0.8895833333333334</v>
      </c>
      <c r="O40" s="91" t="s">
        <v>135</v>
      </c>
      <c r="P40" s="98">
        <v>0.6055555555555555</v>
      </c>
      <c r="Q40" s="100" t="s">
        <v>135</v>
      </c>
      <c r="R40" s="99">
        <v>0.8208333333333333</v>
      </c>
      <c r="S40" s="100" t="s">
        <v>135</v>
      </c>
      <c r="T40" s="99">
        <v>0.775</v>
      </c>
    </row>
  </sheetData>
  <sheetProtection selectLockedCells="1"/>
  <mergeCells count="8">
    <mergeCell ref="S9:T9"/>
    <mergeCell ref="Q9:R9"/>
    <mergeCell ref="E9:F9"/>
    <mergeCell ref="M9:N9"/>
    <mergeCell ref="I9:J9"/>
    <mergeCell ref="K9:L9"/>
    <mergeCell ref="G9:H9"/>
    <mergeCell ref="O9:P9"/>
  </mergeCells>
  <conditionalFormatting sqref="I11:I25 K11:K25 M11:M25 G11:G25 O11:O25 E11:E25 Q11:Q25 S11:S25">
    <cfRule type="expression" priority="8" dxfId="0" stopIfTrue="1">
      <formula>IF(F11="",0,1)</formula>
    </cfRule>
  </conditionalFormatting>
  <conditionalFormatting sqref="H11:H25 L11:L25 N11:N25 P11:P25 R11:R25 F11:F25 J11:J25 T11:T25">
    <cfRule type="cellIs" priority="9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6.00390625" style="0" hidden="1" customWidth="1"/>
    <col min="2" max="2" width="9.574218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16.57421875" style="0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132</v>
      </c>
      <c r="D11" s="59" t="str">
        <f>A11&amp;" ("&amp;B11&amp;")"</f>
        <v>1 (10)</v>
      </c>
      <c r="E11" s="53" t="s">
        <v>123</v>
      </c>
      <c r="F11" s="54">
        <f>IF((IF($C11=E11,$B11,0))=0,"",IF($C11=E11,$B11,0))</f>
      </c>
      <c r="G11" s="53" t="s">
        <v>121</v>
      </c>
      <c r="H11" s="54">
        <f aca="true" t="shared" si="0" ref="H11:H18">IF((IF($C11=G11,$B11,0))=0,"",IF($C11=G11,$B11,0))</f>
      </c>
      <c r="I11" s="53" t="s">
        <v>121</v>
      </c>
      <c r="J11" s="54">
        <f aca="true" t="shared" si="1" ref="J11:J18">IF((IF($C11=I11,$B11,0))=0,"",IF($C11=I11,$B11,0))</f>
      </c>
      <c r="K11" s="53" t="s">
        <v>121</v>
      </c>
      <c r="L11" s="54">
        <f aca="true" t="shared" si="2" ref="L11:L18">IF((IF($C11=K11,$B11,0))=0,"",IF($C11=K11,$B11,0))</f>
      </c>
      <c r="M11" s="53" t="s">
        <v>121</v>
      </c>
      <c r="N11" s="54">
        <f aca="true" t="shared" si="3" ref="N11:P18">IF((IF($C11=M11,$B11,0))=0,"",IF($C11=M11,$B11,0))</f>
      </c>
      <c r="O11" s="53" t="s">
        <v>121</v>
      </c>
      <c r="P11" s="54">
        <f t="shared" si="3"/>
      </c>
      <c r="Q11" s="53" t="s">
        <v>121</v>
      </c>
      <c r="R11" s="54">
        <f aca="true" t="shared" si="4" ref="R11:T18">IF((IF($C11=Q11,$B11,0))=0,"",IF($C11=Q11,$B11,0))</f>
      </c>
      <c r="S11" s="53" t="s">
        <v>121</v>
      </c>
      <c r="T11" s="54">
        <f t="shared" si="4"/>
      </c>
    </row>
    <row r="12" spans="1:20" ht="12.75" customHeight="1">
      <c r="A12">
        <v>2</v>
      </c>
      <c r="B12">
        <f>Points!A2</f>
        <v>8</v>
      </c>
      <c r="C12" s="58" t="s">
        <v>134</v>
      </c>
      <c r="D12" s="59" t="str">
        <f aca="true" t="shared" si="5" ref="D12:D32">A12&amp;" ("&amp;B12&amp;")"</f>
        <v>2 (8)</v>
      </c>
      <c r="E12" s="53" t="s">
        <v>129</v>
      </c>
      <c r="F12" s="54">
        <f aca="true" t="shared" si="6" ref="F12:F18">IF((IF($C12=E12,$B12,0))=0,"",IF($C12=E12,$B12,0))</f>
      </c>
      <c r="G12" s="53" t="s">
        <v>128</v>
      </c>
      <c r="H12" s="54">
        <f t="shared" si="0"/>
      </c>
      <c r="I12" s="53" t="s">
        <v>128</v>
      </c>
      <c r="J12" s="54">
        <f t="shared" si="1"/>
      </c>
      <c r="K12" s="53" t="s">
        <v>134</v>
      </c>
      <c r="L12" s="54">
        <f t="shared" si="2"/>
        <v>8</v>
      </c>
      <c r="M12" s="53" t="s">
        <v>129</v>
      </c>
      <c r="N12" s="54">
        <f t="shared" si="3"/>
      </c>
      <c r="O12" s="53" t="s">
        <v>128</v>
      </c>
      <c r="P12" s="54">
        <f t="shared" si="3"/>
      </c>
      <c r="Q12" s="53" t="s">
        <v>128</v>
      </c>
      <c r="R12" s="54">
        <f t="shared" si="4"/>
      </c>
      <c r="S12" s="53" t="s">
        <v>129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121</v>
      </c>
      <c r="D13" s="59" t="str">
        <f t="shared" si="5"/>
        <v>3 (6)</v>
      </c>
      <c r="E13" s="53" t="s">
        <v>132</v>
      </c>
      <c r="F13" s="54">
        <f t="shared" si="6"/>
      </c>
      <c r="G13" s="53" t="s">
        <v>129</v>
      </c>
      <c r="H13" s="54">
        <f t="shared" si="0"/>
      </c>
      <c r="I13" s="53" t="s">
        <v>129</v>
      </c>
      <c r="J13" s="54">
        <f t="shared" si="1"/>
      </c>
      <c r="K13" s="53" t="s">
        <v>129</v>
      </c>
      <c r="L13" s="54">
        <f t="shared" si="2"/>
      </c>
      <c r="M13" s="53" t="s">
        <v>128</v>
      </c>
      <c r="N13" s="54">
        <f t="shared" si="3"/>
      </c>
      <c r="O13" s="53" t="s">
        <v>123</v>
      </c>
      <c r="P13" s="54">
        <f t="shared" si="3"/>
      </c>
      <c r="Q13" s="53" t="s">
        <v>129</v>
      </c>
      <c r="R13" s="54">
        <f t="shared" si="4"/>
      </c>
      <c r="S13" s="53" t="s">
        <v>123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129</v>
      </c>
      <c r="D14" s="59" t="str">
        <f t="shared" si="5"/>
        <v>4 (5)</v>
      </c>
      <c r="E14" s="53" t="s">
        <v>121</v>
      </c>
      <c r="F14" s="54">
        <f t="shared" si="6"/>
      </c>
      <c r="G14" s="53" t="s">
        <v>116</v>
      </c>
      <c r="H14" s="54">
        <f t="shared" si="0"/>
      </c>
      <c r="I14" s="53" t="s">
        <v>123</v>
      </c>
      <c r="J14" s="54">
        <f t="shared" si="1"/>
      </c>
      <c r="K14" s="53" t="s">
        <v>128</v>
      </c>
      <c r="L14" s="54">
        <f t="shared" si="2"/>
      </c>
      <c r="M14" s="53" t="s">
        <v>123</v>
      </c>
      <c r="N14" s="54">
        <f t="shared" si="3"/>
      </c>
      <c r="O14" s="53" t="s">
        <v>129</v>
      </c>
      <c r="P14" s="54">
        <f t="shared" si="3"/>
        <v>5</v>
      </c>
      <c r="Q14" s="53" t="s">
        <v>123</v>
      </c>
      <c r="R14" s="54">
        <f t="shared" si="4"/>
      </c>
      <c r="S14" s="53" t="s">
        <v>128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120</v>
      </c>
      <c r="D15" s="59" t="str">
        <f t="shared" si="5"/>
        <v>5 (4)</v>
      </c>
      <c r="E15" s="53" t="s">
        <v>118</v>
      </c>
      <c r="F15" s="54">
        <f t="shared" si="6"/>
      </c>
      <c r="G15" s="53" t="s">
        <v>132</v>
      </c>
      <c r="H15" s="54">
        <f t="shared" si="0"/>
      </c>
      <c r="I15" s="53" t="s">
        <v>122</v>
      </c>
      <c r="J15" s="54">
        <f t="shared" si="1"/>
      </c>
      <c r="K15" s="53" t="s">
        <v>132</v>
      </c>
      <c r="L15" s="54">
        <f t="shared" si="2"/>
      </c>
      <c r="M15" s="53" t="s">
        <v>134</v>
      </c>
      <c r="N15" s="54">
        <f t="shared" si="3"/>
      </c>
      <c r="O15" s="53" t="s">
        <v>134</v>
      </c>
      <c r="P15" s="54">
        <f t="shared" si="3"/>
      </c>
      <c r="Q15" s="53" t="s">
        <v>132</v>
      </c>
      <c r="R15" s="54">
        <f t="shared" si="4"/>
      </c>
      <c r="S15" s="53" t="s">
        <v>116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116</v>
      </c>
      <c r="D16" s="59" t="str">
        <f t="shared" si="5"/>
        <v>6 (3)</v>
      </c>
      <c r="E16" s="53" t="s">
        <v>119</v>
      </c>
      <c r="F16" s="54">
        <f t="shared" si="6"/>
      </c>
      <c r="G16" s="53" t="s">
        <v>134</v>
      </c>
      <c r="H16" s="54">
        <f t="shared" si="0"/>
      </c>
      <c r="I16" s="53" t="s">
        <v>117</v>
      </c>
      <c r="J16" s="54">
        <f t="shared" si="1"/>
      </c>
      <c r="K16" s="53" t="s">
        <v>116</v>
      </c>
      <c r="L16" s="54">
        <f t="shared" si="2"/>
        <v>3</v>
      </c>
      <c r="M16" s="53" t="s">
        <v>116</v>
      </c>
      <c r="N16" s="54">
        <f t="shared" si="3"/>
        <v>3</v>
      </c>
      <c r="O16" s="53" t="s">
        <v>132</v>
      </c>
      <c r="P16" s="54">
        <f t="shared" si="3"/>
      </c>
      <c r="Q16" s="53" t="s">
        <v>131</v>
      </c>
      <c r="R16" s="54">
        <f t="shared" si="4"/>
      </c>
      <c r="S16" s="53" t="s">
        <v>132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131</v>
      </c>
      <c r="D17" s="59" t="str">
        <f t="shared" si="5"/>
        <v>7 (2)</v>
      </c>
      <c r="E17" s="53" t="s">
        <v>116</v>
      </c>
      <c r="F17" s="54">
        <f t="shared" si="6"/>
      </c>
      <c r="G17" s="53" t="s">
        <v>131</v>
      </c>
      <c r="H17" s="54">
        <f t="shared" si="0"/>
        <v>2</v>
      </c>
      <c r="I17" s="53" t="s">
        <v>119</v>
      </c>
      <c r="J17" s="54">
        <f t="shared" si="1"/>
      </c>
      <c r="K17" s="53" t="s">
        <v>123</v>
      </c>
      <c r="L17" s="54">
        <f t="shared" si="2"/>
      </c>
      <c r="M17" s="53" t="s">
        <v>120</v>
      </c>
      <c r="N17" s="54">
        <f t="shared" si="3"/>
      </c>
      <c r="O17" s="53" t="s">
        <v>116</v>
      </c>
      <c r="P17" s="54">
        <f t="shared" si="3"/>
      </c>
      <c r="Q17" s="53" t="s">
        <v>116</v>
      </c>
      <c r="R17" s="54">
        <f t="shared" si="4"/>
      </c>
      <c r="S17" s="53" t="s">
        <v>131</v>
      </c>
      <c r="T17" s="54">
        <f t="shared" si="4"/>
        <v>2</v>
      </c>
    </row>
    <row r="18" spans="1:20" ht="12.75" customHeight="1">
      <c r="A18">
        <v>8</v>
      </c>
      <c r="B18">
        <f>Points!A8</f>
        <v>1</v>
      </c>
      <c r="C18" s="58" t="s">
        <v>147</v>
      </c>
      <c r="D18" s="59" t="str">
        <f t="shared" si="5"/>
        <v>8 (1)</v>
      </c>
      <c r="E18" s="53" t="s">
        <v>127</v>
      </c>
      <c r="F18" s="54">
        <f t="shared" si="6"/>
      </c>
      <c r="G18" s="53" t="s">
        <v>117</v>
      </c>
      <c r="H18" s="54">
        <f t="shared" si="0"/>
      </c>
      <c r="I18" s="53" t="s">
        <v>116</v>
      </c>
      <c r="J18" s="54">
        <f t="shared" si="1"/>
      </c>
      <c r="K18" s="53" t="s">
        <v>131</v>
      </c>
      <c r="L18" s="54">
        <f t="shared" si="2"/>
      </c>
      <c r="M18" s="53" t="s">
        <v>131</v>
      </c>
      <c r="N18" s="54">
        <f t="shared" si="3"/>
      </c>
      <c r="O18" s="53" t="s">
        <v>146</v>
      </c>
      <c r="P18" s="54">
        <f t="shared" si="3"/>
      </c>
      <c r="Q18" s="53" t="s">
        <v>117</v>
      </c>
      <c r="R18" s="54">
        <f t="shared" si="4"/>
      </c>
      <c r="S18" s="53" t="s">
        <v>122</v>
      </c>
      <c r="T18" s="54">
        <f t="shared" si="4"/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132</v>
      </c>
      <c r="D20" s="59" t="str">
        <f t="shared" si="5"/>
        <v>Pole (10)</v>
      </c>
      <c r="E20" s="53" t="s">
        <v>121</v>
      </c>
      <c r="F20" s="54">
        <f>IF((IF($C20=E20,$B20,0))=0,"",IF($C20=E20,$B20,0))</f>
      </c>
      <c r="G20" s="53" t="s">
        <v>121</v>
      </c>
      <c r="H20" s="54">
        <f>IF((IF($C20=G20,$B20,0))=0,"",IF($C20=G20,$B20,0))</f>
      </c>
      <c r="I20" s="53" t="s">
        <v>128</v>
      </c>
      <c r="J20" s="54">
        <f>IF((IF($C20=I20,$B20,0))=0,"",IF($C20=I20,$B20,0))</f>
      </c>
      <c r="K20" s="53" t="s">
        <v>123</v>
      </c>
      <c r="L20" s="54">
        <f>IF((IF($C20=K20,$B20,0))=0,"",IF($C20=K20,$B20,0))</f>
      </c>
      <c r="M20" s="53" t="s">
        <v>121</v>
      </c>
      <c r="N20" s="54">
        <f>IF((IF($C20=M20,$B20,0))=0,"",IF($C20=M20,$B20,0))</f>
      </c>
      <c r="O20" s="53" t="s">
        <v>121</v>
      </c>
      <c r="P20" s="54">
        <f>IF((IF($C20=O20,$B20,0))=0,"",IF($C20=O20,$B20,0))</f>
      </c>
      <c r="Q20" s="53" t="s">
        <v>121</v>
      </c>
      <c r="R20" s="54">
        <f>IF((IF($C20=Q20,$B20,0))=0,"",IF($C20=Q20,$B20,0))</f>
      </c>
      <c r="S20" s="53" t="s">
        <v>121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129</v>
      </c>
      <c r="D22" s="59" t="str">
        <f t="shared" si="5"/>
        <v>Lap (10)</v>
      </c>
      <c r="E22" s="53" t="s">
        <v>121</v>
      </c>
      <c r="F22" s="54">
        <f>IF((IF($C22=E22,$B22,0))=0,"",IF($C22=E22,$B22,0))</f>
      </c>
      <c r="G22" s="53" t="s">
        <v>121</v>
      </c>
      <c r="H22" s="54">
        <f>IF((IF($C22=G22,$B22,0))=0,"",IF($C22=G22,$B22,0))</f>
      </c>
      <c r="I22" s="53" t="s">
        <v>128</v>
      </c>
      <c r="J22" s="54">
        <f>IF((IF($C22=I22,$B22,0))=0,"",IF($C22=I22,$B22,0))</f>
      </c>
      <c r="K22" s="53" t="s">
        <v>121</v>
      </c>
      <c r="L22" s="54">
        <f>IF((IF($C22=K22,$B22,0))=0,"",IF($C22=K22,$B22,0))</f>
      </c>
      <c r="M22" s="53" t="s">
        <v>129</v>
      </c>
      <c r="N22" s="54">
        <f>IF((IF($C22=M22,$B22,0))=0,"",IF($C22=M22,$B22,0))</f>
        <v>10</v>
      </c>
      <c r="O22" s="53" t="s">
        <v>128</v>
      </c>
      <c r="P22" s="54">
        <f>IF((IF($C22=O22,$B22,0))=0,"",IF($C22=O22,$B22,0))</f>
      </c>
      <c r="Q22" s="53" t="s">
        <v>128</v>
      </c>
      <c r="R22" s="54">
        <f>IF((IF($C22=Q22,$B22,0))=0,"",IF($C22=Q22,$B22,0))</f>
      </c>
      <c r="S22" s="53" t="s">
        <v>121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13</v>
      </c>
      <c r="D24" s="59" t="str">
        <f t="shared" si="5"/>
        <v>LoLL (10)</v>
      </c>
      <c r="E24" s="53">
        <v>7</v>
      </c>
      <c r="F24" s="54">
        <f>IF((IF($C24=E24,$B24,0))=0,"",IF($C24=E24,$B24,0))</f>
      </c>
      <c r="G24" s="53">
        <v>8</v>
      </c>
      <c r="H24" s="54">
        <f>IF((IF($C24=G24,$B24,0))=0,"",IF($C24=G24,$B24,0))</f>
      </c>
      <c r="I24" s="53">
        <v>9</v>
      </c>
      <c r="J24" s="54">
        <f>IF((IF($C24=I24,$B24,0))=0,"",IF($C24=I24,$B24,0))</f>
      </c>
      <c r="K24" s="53">
        <v>14</v>
      </c>
      <c r="L24" s="54">
        <f>IF((IF($C24=K24,$B24,0))=0,"",IF($C24=K24,$B24,0))</f>
      </c>
      <c r="M24" s="53">
        <v>12</v>
      </c>
      <c r="N24" s="54">
        <f>IF((IF($C24=M24,$B24,0))=0,"",IF($C24=M24,$B24,0))</f>
      </c>
      <c r="O24" s="53">
        <v>6</v>
      </c>
      <c r="P24" s="54">
        <f>IF((IF($C24=O24,$B24,0))=0,"",IF($C24=O24,$B24,0))</f>
      </c>
      <c r="Q24" s="53">
        <v>12</v>
      </c>
      <c r="R24" s="54">
        <f>IF((IF($C24=Q24,$B24,0))=0,"",IF($C24=Q24,$B24,0))</f>
      </c>
      <c r="S24" s="53">
        <v>9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 t="str">
        <f>IF(COUNTIF(L$11:L$18,"")=6,"YES","")</f>
        <v>YES</v>
      </c>
      <c r="L26" s="54">
        <f aca="true" t="shared" si="8" ref="L26:L32">IF(K26="YES",$B26,"")</f>
        <v>2</v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>
        <f>IF(COUNTIF(R$11:R$18,"")=6,"YES","")</f>
      </c>
      <c r="R26" s="54">
        <f aca="true" t="shared" si="11" ref="R26:T32">IF(Q26="YES",$B26,"")</f>
      </c>
      <c r="S26" s="53">
        <f>IF(COUNTIF(T$11:T$18,"")=6,"YES","")</f>
      </c>
      <c r="T26" s="54">
        <f t="shared" si="11"/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>
        <f>IF(COUNTIF(L$11:L$18,"")=5,"YES","")</f>
      </c>
      <c r="L27" s="54">
        <f t="shared" si="8"/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>
        <f>IF(COUNTIF(P$11:P$18,"")=4,"YES","")</f>
      </c>
      <c r="P28" s="54">
        <f t="shared" si="10"/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0</v>
      </c>
      <c r="G36" s="8"/>
      <c r="H36" s="25">
        <f>IF(SUM(H11:H32)=0,0,SUM(H11:H32))</f>
        <v>2</v>
      </c>
      <c r="I36" s="8"/>
      <c r="J36" s="25">
        <f>IF(SUM(J11:J32)=0,0,SUM(J11:J32))</f>
        <v>0</v>
      </c>
      <c r="K36" s="8"/>
      <c r="L36" s="25">
        <f>IF(SUM(L11:L32)=0,0,SUM(L11:L32))</f>
        <v>13</v>
      </c>
      <c r="M36" s="8"/>
      <c r="N36" s="25">
        <f>IF(SUM(N11:N32)=0,0,SUM(N11:N32))</f>
        <v>13</v>
      </c>
      <c r="O36" s="8"/>
      <c r="P36" s="25">
        <f>IF(SUM(P11:P32)=0,0,SUM(P11:P32))</f>
        <v>5</v>
      </c>
      <c r="Q36" s="8"/>
      <c r="R36" s="25">
        <f>IF(SUM(R11:R32)=0,0,SUM(R11:R32))</f>
        <v>0</v>
      </c>
      <c r="S36" s="8"/>
      <c r="T36" s="25">
        <f>IF(SUM(T11:T32)=0,0,SUM(T11:T32))</f>
        <v>2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s="3" customFormat="1" ht="12.75">
      <c r="E40" s="101" t="s">
        <v>135</v>
      </c>
      <c r="F40" s="98">
        <v>0.7763888888888889</v>
      </c>
      <c r="G40" s="101" t="s">
        <v>135</v>
      </c>
      <c r="H40" s="98">
        <v>0.6930555555555555</v>
      </c>
      <c r="I40" s="101" t="s">
        <v>135</v>
      </c>
      <c r="J40" s="98">
        <v>0.6659722222222222</v>
      </c>
      <c r="K40" s="91" t="s">
        <v>135</v>
      </c>
      <c r="L40" s="98">
        <v>0.5479166666666667</v>
      </c>
      <c r="M40" s="101" t="s">
        <v>145</v>
      </c>
      <c r="N40" s="98">
        <v>0.7881944444444445</v>
      </c>
      <c r="O40" s="91" t="s">
        <v>135</v>
      </c>
      <c r="P40" s="98">
        <v>0.48819444444444443</v>
      </c>
      <c r="Q40" s="91" t="s">
        <v>135</v>
      </c>
      <c r="R40" s="98">
        <v>0.6152777777777778</v>
      </c>
      <c r="S40" s="101" t="s">
        <v>135</v>
      </c>
      <c r="T40" s="98">
        <v>0.6833333333333332</v>
      </c>
    </row>
    <row r="41" ht="12.75">
      <c r="D41"/>
    </row>
    <row r="42" ht="12.75">
      <c r="D42"/>
    </row>
    <row r="43" ht="12.75">
      <c r="D43"/>
    </row>
    <row r="44" ht="12.75">
      <c r="D44"/>
    </row>
    <row r="45" ht="15" customHeight="1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</sheetData>
  <sheetProtection selectLockedCells="1"/>
  <mergeCells count="8">
    <mergeCell ref="S9:T9"/>
    <mergeCell ref="Q9:R9"/>
    <mergeCell ref="M9:N9"/>
    <mergeCell ref="E9:F9"/>
    <mergeCell ref="I9:J9"/>
    <mergeCell ref="K9:L9"/>
    <mergeCell ref="G9:H9"/>
    <mergeCell ref="O9:P9"/>
  </mergeCells>
  <conditionalFormatting sqref="I11:I25 K11:K25 M11:M25 G11:G25 O11:O25 E11:E25 Q11:Q25 S11:S25">
    <cfRule type="expression" priority="4" dxfId="0" stopIfTrue="1">
      <formula>IF(F11="",0,1)</formula>
    </cfRule>
  </conditionalFormatting>
  <conditionalFormatting sqref="H11:H25 L11:L25 N11:N25 P11:P25 R11:R25 F11:F25 J11:J25 T11:T25">
    <cfRule type="cellIs" priority="5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C1">
      <selection activeCell="Q53" sqref="Q53"/>
    </sheetView>
  </sheetViews>
  <sheetFormatPr defaultColWidth="9.140625" defaultRowHeight="12.75"/>
  <cols>
    <col min="1" max="1" width="6.00390625" style="0" hidden="1" customWidth="1"/>
    <col min="2" max="2" width="9.4218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20" ht="27.75" customHeight="1" thickBot="1">
      <c r="B9" s="2"/>
      <c r="C9" s="57" t="s">
        <v>18</v>
      </c>
      <c r="D9" s="61"/>
      <c r="E9" s="195" t="str">
        <f>'Default Prediction'!E9:F9</f>
        <v>The Istanbul Connection</v>
      </c>
      <c r="F9" s="196"/>
      <c r="G9" s="195" t="str">
        <f>'Default Prediction'!G9:H9</f>
        <v>CJ Racing</v>
      </c>
      <c r="H9" s="196"/>
      <c r="I9" s="195" t="str">
        <f>'Default Prediction'!I9:J9</f>
        <v>The Pits</v>
      </c>
      <c r="J9" s="196"/>
      <c r="K9" s="195" t="str">
        <f>'Default Prediction'!K9:L9</f>
        <v>Payntrix Racing</v>
      </c>
      <c r="L9" s="196"/>
      <c r="M9" s="195" t="str">
        <f>'Default Prediction'!M9:N9</f>
        <v>Clock Watchers</v>
      </c>
      <c r="N9" s="196"/>
      <c r="O9" s="195" t="str">
        <f>'Default Prediction'!O9:P9</f>
        <v>CoDWorTH</v>
      </c>
      <c r="P9" s="196"/>
      <c r="Q9" s="195" t="str">
        <f>'Default Prediction'!Q9:R9</f>
        <v>ARSS</v>
      </c>
      <c r="R9" s="196"/>
      <c r="S9" s="195" t="str">
        <f>'Default Prediction'!S9:T9</f>
        <v>HamsterTron</v>
      </c>
      <c r="T9" s="196"/>
    </row>
    <row r="10" spans="3:20" ht="12.75" customHeight="1">
      <c r="C10" s="62"/>
      <c r="D10" s="62"/>
      <c r="E10" s="16" t="s">
        <v>16</v>
      </c>
      <c r="F10" s="52" t="s">
        <v>17</v>
      </c>
      <c r="G10" s="16" t="s">
        <v>16</v>
      </c>
      <c r="H10" s="52" t="s">
        <v>17</v>
      </c>
      <c r="I10" s="16" t="s">
        <v>16</v>
      </c>
      <c r="J10" s="52" t="s">
        <v>17</v>
      </c>
      <c r="K10" s="16" t="s">
        <v>16</v>
      </c>
      <c r="L10" s="52" t="s">
        <v>17</v>
      </c>
      <c r="M10" s="16" t="s">
        <v>16</v>
      </c>
      <c r="N10" s="52" t="s">
        <v>17</v>
      </c>
      <c r="O10" s="16" t="s">
        <v>16</v>
      </c>
      <c r="P10" s="52" t="s">
        <v>17</v>
      </c>
      <c r="Q10" s="16" t="s">
        <v>16</v>
      </c>
      <c r="R10" s="52" t="s">
        <v>17</v>
      </c>
      <c r="S10" s="16" t="s">
        <v>16</v>
      </c>
      <c r="T10" s="52" t="s">
        <v>17</v>
      </c>
    </row>
    <row r="11" spans="1:20" ht="12.75" customHeight="1">
      <c r="A11">
        <v>1</v>
      </c>
      <c r="B11">
        <f>Points!A1</f>
        <v>10</v>
      </c>
      <c r="C11" s="58" t="s">
        <v>121</v>
      </c>
      <c r="D11" s="59" t="str">
        <f>A11&amp;" ("&amp;B11&amp;")"</f>
        <v>1 (10)</v>
      </c>
      <c r="E11" s="53" t="s">
        <v>129</v>
      </c>
      <c r="F11" s="54">
        <f>IF((IF($C11=E11,$B11,0))=0,"",IF($C11=E11,$B11,0))</f>
      </c>
      <c r="G11" s="53" t="str">
        <f>'Default Prediction'!G11</f>
        <v>Ham</v>
      </c>
      <c r="H11" s="54">
        <f aca="true" t="shared" si="0" ref="H11:H18">IF((IF($C11=G11,$B11,0))=0,"",IF($C11=G11,$B11,0))</f>
      </c>
      <c r="I11" s="53" t="s">
        <v>121</v>
      </c>
      <c r="J11" s="54">
        <f aca="true" t="shared" si="1" ref="J11:J18">IF((IF($C11=I11,$B11,0))=0,"",IF($C11=I11,$B11,0))</f>
        <v>10</v>
      </c>
      <c r="K11" s="53" t="s">
        <v>128</v>
      </c>
      <c r="L11" s="54">
        <f aca="true" t="shared" si="2" ref="L11:L18">IF((IF($C11=K11,$B11,0))=0,"",IF($C11=K11,$B11,0))</f>
      </c>
      <c r="M11" s="53" t="s">
        <v>128</v>
      </c>
      <c r="N11" s="54">
        <f aca="true" t="shared" si="3" ref="N11:P18">IF((IF($C11=M11,$B11,0))=0,"",IF($C11=M11,$B11,0))</f>
      </c>
      <c r="O11" s="53" t="s">
        <v>121</v>
      </c>
      <c r="P11" s="54">
        <f t="shared" si="3"/>
        <v>10</v>
      </c>
      <c r="Q11" s="53" t="s">
        <v>121</v>
      </c>
      <c r="R11" s="54">
        <f aca="true" t="shared" si="4" ref="R11:T18">IF((IF($C11=Q11,$B11,0))=0,"",IF($C11=Q11,$B11,0))</f>
        <v>10</v>
      </c>
      <c r="S11" s="53" t="s">
        <v>121</v>
      </c>
      <c r="T11" s="54">
        <f t="shared" si="4"/>
        <v>10</v>
      </c>
    </row>
    <row r="12" spans="1:20" ht="12.75" customHeight="1">
      <c r="A12">
        <v>2</v>
      </c>
      <c r="B12">
        <f>Points!A2</f>
        <v>8</v>
      </c>
      <c r="C12" s="58" t="s">
        <v>132</v>
      </c>
      <c r="D12" s="59" t="str">
        <f aca="true" t="shared" si="5" ref="D12:D32">A12&amp;" ("&amp;B12&amp;")"</f>
        <v>2 (8)</v>
      </c>
      <c r="E12" s="53" t="s">
        <v>123</v>
      </c>
      <c r="F12" s="54">
        <f aca="true" t="shared" si="6" ref="F12:F18">IF((IF($C12=E12,$B12,0))=0,"",IF($C12=E12,$B12,0))</f>
      </c>
      <c r="G12" s="53" t="str">
        <f>'Default Prediction'!G12</f>
        <v>Mas</v>
      </c>
      <c r="H12" s="54">
        <f t="shared" si="0"/>
      </c>
      <c r="I12" s="53" t="s">
        <v>129</v>
      </c>
      <c r="J12" s="54">
        <f t="shared" si="1"/>
      </c>
      <c r="K12" s="53" t="s">
        <v>121</v>
      </c>
      <c r="L12" s="54">
        <f t="shared" si="2"/>
      </c>
      <c r="M12" s="53" t="s">
        <v>121</v>
      </c>
      <c r="N12" s="54">
        <f t="shared" si="3"/>
      </c>
      <c r="O12" s="53" t="s">
        <v>132</v>
      </c>
      <c r="P12" s="54">
        <f t="shared" si="3"/>
        <v>8</v>
      </c>
      <c r="Q12" s="53" t="s">
        <v>129</v>
      </c>
      <c r="R12" s="54">
        <f t="shared" si="4"/>
      </c>
      <c r="S12" s="53" t="s">
        <v>129</v>
      </c>
      <c r="T12" s="54">
        <f t="shared" si="4"/>
      </c>
    </row>
    <row r="13" spans="1:20" ht="12.75" customHeight="1">
      <c r="A13">
        <v>3</v>
      </c>
      <c r="B13">
        <f>Points!A3</f>
        <v>6</v>
      </c>
      <c r="C13" s="58" t="s">
        <v>123</v>
      </c>
      <c r="D13" s="59" t="str">
        <f t="shared" si="5"/>
        <v>3 (6)</v>
      </c>
      <c r="E13" s="53" t="s">
        <v>121</v>
      </c>
      <c r="F13" s="54">
        <f t="shared" si="6"/>
      </c>
      <c r="G13" s="53" t="str">
        <f>'Default Prediction'!G13</f>
        <v>Rai</v>
      </c>
      <c r="H13" s="54">
        <f t="shared" si="0"/>
      </c>
      <c r="I13" s="53" t="s">
        <v>122</v>
      </c>
      <c r="J13" s="54">
        <f t="shared" si="1"/>
      </c>
      <c r="K13" s="53" t="s">
        <v>134</v>
      </c>
      <c r="L13" s="54">
        <f t="shared" si="2"/>
      </c>
      <c r="M13" s="53" t="s">
        <v>116</v>
      </c>
      <c r="N13" s="54">
        <f t="shared" si="3"/>
      </c>
      <c r="O13" s="53" t="s">
        <v>123</v>
      </c>
      <c r="P13" s="54">
        <f t="shared" si="3"/>
        <v>6</v>
      </c>
      <c r="Q13" s="53" t="s">
        <v>122</v>
      </c>
      <c r="R13" s="54">
        <f t="shared" si="4"/>
      </c>
      <c r="S13" s="53" t="s">
        <v>132</v>
      </c>
      <c r="T13" s="54">
        <f t="shared" si="4"/>
      </c>
    </row>
    <row r="14" spans="1:20" ht="12.75" customHeight="1">
      <c r="A14">
        <v>4</v>
      </c>
      <c r="B14">
        <f>Points!A4</f>
        <v>5</v>
      </c>
      <c r="C14" s="58" t="s">
        <v>116</v>
      </c>
      <c r="D14" s="59" t="str">
        <f t="shared" si="5"/>
        <v>4 (5)</v>
      </c>
      <c r="E14" s="53" t="s">
        <v>132</v>
      </c>
      <c r="F14" s="54">
        <f t="shared" si="6"/>
      </c>
      <c r="G14" s="53" t="str">
        <f>'Default Prediction'!G14</f>
        <v>Kub</v>
      </c>
      <c r="H14" s="54">
        <f t="shared" si="0"/>
      </c>
      <c r="I14" s="53" t="s">
        <v>132</v>
      </c>
      <c r="J14" s="54">
        <f t="shared" si="1"/>
      </c>
      <c r="K14" s="53" t="s">
        <v>116</v>
      </c>
      <c r="L14" s="54">
        <f t="shared" si="2"/>
        <v>5</v>
      </c>
      <c r="M14" s="53" t="s">
        <v>132</v>
      </c>
      <c r="N14" s="54">
        <f t="shared" si="3"/>
      </c>
      <c r="O14" s="53" t="s">
        <v>134</v>
      </c>
      <c r="P14" s="54">
        <f t="shared" si="3"/>
      </c>
      <c r="Q14" s="53" t="s">
        <v>123</v>
      </c>
      <c r="R14" s="54">
        <f t="shared" si="4"/>
      </c>
      <c r="S14" s="53" t="s">
        <v>123</v>
      </c>
      <c r="T14" s="54">
        <f t="shared" si="4"/>
      </c>
    </row>
    <row r="15" spans="1:20" ht="12.75" customHeight="1">
      <c r="A15">
        <v>5</v>
      </c>
      <c r="B15">
        <f>Points!A5</f>
        <v>4</v>
      </c>
      <c r="C15" s="58" t="s">
        <v>129</v>
      </c>
      <c r="D15" s="59" t="str">
        <f t="shared" si="5"/>
        <v>5 (4)</v>
      </c>
      <c r="E15" s="53" t="s">
        <v>131</v>
      </c>
      <c r="F15" s="54">
        <f t="shared" si="6"/>
      </c>
      <c r="G15" s="53" t="str">
        <f>'Default Prediction'!G15</f>
        <v>Alo</v>
      </c>
      <c r="H15" s="54">
        <f t="shared" si="0"/>
      </c>
      <c r="I15" s="53" t="s">
        <v>131</v>
      </c>
      <c r="J15" s="54">
        <f t="shared" si="1"/>
      </c>
      <c r="K15" s="53" t="s">
        <v>129</v>
      </c>
      <c r="L15" s="54">
        <f t="shared" si="2"/>
        <v>4</v>
      </c>
      <c r="M15" s="53" t="s">
        <v>134</v>
      </c>
      <c r="N15" s="54">
        <f t="shared" si="3"/>
      </c>
      <c r="O15" s="53" t="s">
        <v>129</v>
      </c>
      <c r="P15" s="54">
        <f t="shared" si="3"/>
        <v>4</v>
      </c>
      <c r="Q15" s="53" t="s">
        <v>132</v>
      </c>
      <c r="R15" s="54">
        <f t="shared" si="4"/>
      </c>
      <c r="S15" s="53" t="s">
        <v>134</v>
      </c>
      <c r="T15" s="54">
        <f t="shared" si="4"/>
      </c>
    </row>
    <row r="16" spans="1:20" ht="12.75" customHeight="1">
      <c r="A16">
        <v>6</v>
      </c>
      <c r="B16">
        <f>Points!A6</f>
        <v>3</v>
      </c>
      <c r="C16" s="58" t="s">
        <v>117</v>
      </c>
      <c r="D16" s="59" t="str">
        <f t="shared" si="5"/>
        <v>6 (3)</v>
      </c>
      <c r="E16" s="53" t="s">
        <v>119</v>
      </c>
      <c r="F16" s="54">
        <f t="shared" si="6"/>
      </c>
      <c r="G16" s="53" t="str">
        <f>'Default Prediction'!G16</f>
        <v>But</v>
      </c>
      <c r="H16" s="54">
        <f t="shared" si="0"/>
      </c>
      <c r="I16" s="53" t="s">
        <v>128</v>
      </c>
      <c r="J16" s="54">
        <f t="shared" si="1"/>
      </c>
      <c r="K16" s="53" t="s">
        <v>132</v>
      </c>
      <c r="L16" s="54">
        <f t="shared" si="2"/>
      </c>
      <c r="M16" s="53" t="s">
        <v>129</v>
      </c>
      <c r="N16" s="54">
        <f t="shared" si="3"/>
      </c>
      <c r="O16" s="53" t="s">
        <v>116</v>
      </c>
      <c r="P16" s="54">
        <f t="shared" si="3"/>
      </c>
      <c r="Q16" s="53" t="s">
        <v>134</v>
      </c>
      <c r="R16" s="54">
        <f t="shared" si="4"/>
      </c>
      <c r="S16" s="53" t="s">
        <v>131</v>
      </c>
      <c r="T16" s="54">
        <f t="shared" si="4"/>
      </c>
    </row>
    <row r="17" spans="1:20" ht="12.75" customHeight="1">
      <c r="A17">
        <v>7</v>
      </c>
      <c r="B17">
        <f>Points!A7</f>
        <v>2</v>
      </c>
      <c r="C17" s="58" t="s">
        <v>131</v>
      </c>
      <c r="D17" s="59" t="str">
        <f t="shared" si="5"/>
        <v>7 (2)</v>
      </c>
      <c r="E17" s="53" t="s">
        <v>128</v>
      </c>
      <c r="F17" s="54">
        <f t="shared" si="6"/>
      </c>
      <c r="G17" s="53" t="str">
        <f>'Default Prediction'!G17</f>
        <v>Ros</v>
      </c>
      <c r="H17" s="54">
        <f t="shared" si="0"/>
      </c>
      <c r="I17" s="53" t="s">
        <v>123</v>
      </c>
      <c r="J17" s="54">
        <f t="shared" si="1"/>
      </c>
      <c r="K17" s="53" t="s">
        <v>123</v>
      </c>
      <c r="L17" s="54">
        <f t="shared" si="2"/>
      </c>
      <c r="M17" s="53" t="s">
        <v>123</v>
      </c>
      <c r="N17" s="54">
        <f t="shared" si="3"/>
      </c>
      <c r="O17" s="53" t="s">
        <v>122</v>
      </c>
      <c r="P17" s="54">
        <f t="shared" si="3"/>
      </c>
      <c r="Q17" s="53" t="s">
        <v>131</v>
      </c>
      <c r="R17" s="54">
        <f t="shared" si="4"/>
        <v>2</v>
      </c>
      <c r="S17" s="53" t="s">
        <v>116</v>
      </c>
      <c r="T17" s="54">
        <f t="shared" si="4"/>
      </c>
    </row>
    <row r="18" spans="1:20" ht="12.75" customHeight="1">
      <c r="A18">
        <v>8</v>
      </c>
      <c r="B18">
        <f>Points!A8</f>
        <v>1</v>
      </c>
      <c r="C18" s="58" t="s">
        <v>122</v>
      </c>
      <c r="D18" s="59" t="str">
        <f t="shared" si="5"/>
        <v>8 (1)</v>
      </c>
      <c r="E18" s="53" t="s">
        <v>116</v>
      </c>
      <c r="F18" s="54">
        <f t="shared" si="6"/>
      </c>
      <c r="G18" s="53" t="str">
        <f>'Default Prediction'!G18</f>
        <v>Nak</v>
      </c>
      <c r="H18" s="54">
        <f t="shared" si="0"/>
      </c>
      <c r="I18" s="53" t="s">
        <v>134</v>
      </c>
      <c r="J18" s="54">
        <f t="shared" si="1"/>
      </c>
      <c r="K18" s="53" t="s">
        <v>122</v>
      </c>
      <c r="L18" s="54">
        <f t="shared" si="2"/>
        <v>1</v>
      </c>
      <c r="M18" s="53" t="s">
        <v>122</v>
      </c>
      <c r="N18" s="54">
        <f t="shared" si="3"/>
        <v>1</v>
      </c>
      <c r="O18" s="53" t="s">
        <v>128</v>
      </c>
      <c r="P18" s="54">
        <f t="shared" si="3"/>
      </c>
      <c r="Q18" s="53" t="s">
        <v>128</v>
      </c>
      <c r="R18" s="54">
        <f t="shared" si="4"/>
      </c>
      <c r="S18" s="53" t="s">
        <v>122</v>
      </c>
      <c r="T18" s="54">
        <f t="shared" si="4"/>
        <v>1</v>
      </c>
    </row>
    <row r="19" spans="3:20" ht="12.75" customHeight="1">
      <c r="C19" s="59"/>
      <c r="D19" s="59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</row>
    <row r="20" spans="1:20" ht="12.75" customHeight="1">
      <c r="A20" t="s">
        <v>78</v>
      </c>
      <c r="B20">
        <f>Points!A10</f>
        <v>10</v>
      </c>
      <c r="C20" s="58" t="s">
        <v>123</v>
      </c>
      <c r="D20" s="59" t="str">
        <f t="shared" si="5"/>
        <v>Pole (10)</v>
      </c>
      <c r="E20" s="53" t="s">
        <v>123</v>
      </c>
      <c r="F20" s="54">
        <f>IF((IF($C20=E20,$B20,0))=0,"",IF($C20=E20,$B20,0))</f>
        <v>10</v>
      </c>
      <c r="G20" s="53" t="str">
        <f>'Default Prediction'!G20</f>
        <v>Mas</v>
      </c>
      <c r="H20" s="54">
        <f>IF((IF($C20=G20,$B20,0))=0,"",IF($C20=G20,$B20,0))</f>
      </c>
      <c r="I20" s="53" t="s">
        <v>121</v>
      </c>
      <c r="J20" s="54">
        <f>IF((IF($C20=I20,$B20,0))=0,"",IF($C20=I20,$B20,0))</f>
      </c>
      <c r="K20" s="53" t="s">
        <v>128</v>
      </c>
      <c r="L20" s="54">
        <f>IF((IF($C20=K20,$B20,0))=0,"",IF($C20=K20,$B20,0))</f>
      </c>
      <c r="M20" s="53" t="s">
        <v>121</v>
      </c>
      <c r="N20" s="54">
        <f>IF((IF($C20=M20,$B20,0))=0,"",IF($C20=M20,$B20,0))</f>
      </c>
      <c r="O20" s="53" t="s">
        <v>123</v>
      </c>
      <c r="P20" s="54">
        <f>IF((IF($C20=O20,$B20,0))=0,"",IF($C20=O20,$B20,0))</f>
        <v>10</v>
      </c>
      <c r="Q20" s="53" t="s">
        <v>122</v>
      </c>
      <c r="R20" s="54">
        <f>IF((IF($C20=Q20,$B20,0))=0,"",IF($C20=Q20,$B20,0))</f>
      </c>
      <c r="S20" s="53" t="s">
        <v>121</v>
      </c>
      <c r="T20" s="54">
        <f>IF((IF($C20=S20,$B20,0))=0,"",IF($C20=S20,$B20,0))</f>
      </c>
    </row>
    <row r="21" spans="3:20" ht="12.75" customHeight="1">
      <c r="C21" s="59"/>
      <c r="D21" s="59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</row>
    <row r="22" spans="1:20" ht="12.75" customHeight="1">
      <c r="A22" t="s">
        <v>79</v>
      </c>
      <c r="B22">
        <f>Points!A12</f>
        <v>10</v>
      </c>
      <c r="C22" s="58" t="s">
        <v>123</v>
      </c>
      <c r="D22" s="59" t="str">
        <f t="shared" si="5"/>
        <v>Lap (10)</v>
      </c>
      <c r="E22" s="53" t="s">
        <v>121</v>
      </c>
      <c r="F22" s="54">
        <f>IF((IF($C22=E22,$B22,0))=0,"",IF($C22=E22,$B22,0))</f>
      </c>
      <c r="G22" s="53" t="str">
        <f>'Default Prediction'!G22</f>
        <v>Ham</v>
      </c>
      <c r="H22" s="54">
        <f>IF((IF($C22=G22,$B22,0))=0,"",IF($C22=G22,$B22,0))</f>
      </c>
      <c r="I22" s="53" t="s">
        <v>121</v>
      </c>
      <c r="J22" s="54">
        <f>IF((IF($C22=I22,$B22,0))=0,"",IF($C22=I22,$B22,0))</f>
      </c>
      <c r="K22" s="53" t="s">
        <v>121</v>
      </c>
      <c r="L22" s="54">
        <f>IF((IF($C22=K22,$B22,0))=0,"",IF($C22=K22,$B22,0))</f>
      </c>
      <c r="M22" s="53" t="s">
        <v>128</v>
      </c>
      <c r="N22" s="54">
        <f>IF((IF($C22=M22,$B22,0))=0,"",IF($C22=M22,$B22,0))</f>
      </c>
      <c r="O22" s="53" t="s">
        <v>128</v>
      </c>
      <c r="P22" s="54">
        <f>IF((IF($C22=O22,$B22,0))=0,"",IF($C22=O22,$B22,0))</f>
      </c>
      <c r="Q22" s="53" t="s">
        <v>121</v>
      </c>
      <c r="R22" s="54">
        <f>IF((IF($C22=Q22,$B22,0))=0,"",IF($C22=Q22,$B22,0))</f>
      </c>
      <c r="S22" s="53" t="s">
        <v>129</v>
      </c>
      <c r="T22" s="54">
        <f>IF((IF($C22=S22,$B22,0))=0,"",IF($C22=S22,$B22,0))</f>
      </c>
    </row>
    <row r="23" spans="3:20" ht="12.75" customHeight="1">
      <c r="C23" s="58"/>
      <c r="D23" s="59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</row>
    <row r="24" spans="1:20" ht="12.75" customHeight="1" thickBot="1">
      <c r="A24" t="s">
        <v>80</v>
      </c>
      <c r="B24">
        <f>Points!A14</f>
        <v>10</v>
      </c>
      <c r="C24" s="60">
        <v>13</v>
      </c>
      <c r="D24" s="59" t="str">
        <f t="shared" si="5"/>
        <v>LoLL (10)</v>
      </c>
      <c r="E24" s="53">
        <v>7</v>
      </c>
      <c r="F24" s="54">
        <f>IF((IF($C24=E24,$B24,0))=0,"",IF($C24=E24,$B24,0))</f>
      </c>
      <c r="G24" s="53">
        <f>'Default Prediction'!G24</f>
        <v>8</v>
      </c>
      <c r="H24" s="54">
        <f>IF((IF($C24=G24,$B24,0))=0,"",IF($C24=G24,$B24,0))</f>
      </c>
      <c r="I24" s="53">
        <v>12</v>
      </c>
      <c r="J24" s="54">
        <f>IF((IF($C24=I24,$B24,0))=0,"",IF($C24=I24,$B24,0))</f>
      </c>
      <c r="K24" s="53">
        <v>12</v>
      </c>
      <c r="L24" s="54">
        <f>IF((IF($C24=K24,$B24,0))=0,"",IF($C24=K24,$B24,0))</f>
      </c>
      <c r="M24" s="53">
        <v>7</v>
      </c>
      <c r="N24" s="54">
        <f>IF((IF($C24=M24,$B24,0))=0,"",IF($C24=M24,$B24,0))</f>
      </c>
      <c r="O24" s="53">
        <v>10</v>
      </c>
      <c r="P24" s="54">
        <f>IF((IF($C24=O24,$B24,0))=0,"",IF($C24=O24,$B24,0))</f>
      </c>
      <c r="Q24" s="53">
        <v>11</v>
      </c>
      <c r="R24" s="54">
        <f>IF((IF($C24=Q24,$B24,0))=0,"",IF($C24=Q24,$B24,0))</f>
      </c>
      <c r="S24" s="53">
        <v>11</v>
      </c>
      <c r="T24" s="54">
        <f>IF((IF($C24=S24,$B24,0))=0,"",IF($C24=S24,$B24,0))</f>
      </c>
    </row>
    <row r="25" spans="3:20" ht="12.75" customHeight="1">
      <c r="C25" s="24"/>
      <c r="D25" s="13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</row>
    <row r="26" spans="1:20" ht="12.75" customHeight="1">
      <c r="A26" t="s">
        <v>87</v>
      </c>
      <c r="B26">
        <f>Points!A16</f>
        <v>2</v>
      </c>
      <c r="C26" s="78"/>
      <c r="D26" s="59" t="str">
        <f t="shared" si="5"/>
        <v>2 Hits (2)</v>
      </c>
      <c r="E26" s="53">
        <f>IF(COUNTIF(F$11:F$18,"")=6,"YES","")</f>
      </c>
      <c r="F26" s="54">
        <f>IF(E26="YES",$B26,"")</f>
      </c>
      <c r="G26" s="53">
        <f>IF(COUNTIF(H$11:H$18,"")=6,"YES","")</f>
      </c>
      <c r="H26" s="54">
        <f>IF(G26="YES",$B26,"")</f>
      </c>
      <c r="I26" s="53">
        <f>IF(COUNTIF(J$11:J$18,"")=6,"YES","")</f>
      </c>
      <c r="J26" s="54">
        <f aca="true" t="shared" si="7" ref="J26:J32">IF(I26="YES",$B26,"")</f>
      </c>
      <c r="K26" s="53">
        <f>IF(COUNTIF(L$11:L$18,"")=6,"YES","")</f>
      </c>
      <c r="L26" s="54">
        <f aca="true" t="shared" si="8" ref="L26:L32">IF(K26="YES",$B26,"")</f>
      </c>
      <c r="M26" s="53">
        <f>IF(COUNTIF(N$11:N$18,"")=6,"YES","")</f>
      </c>
      <c r="N26" s="54">
        <f aca="true" t="shared" si="9" ref="N26:N32">IF(M26="YES",$B26,"")</f>
      </c>
      <c r="O26" s="53">
        <f>IF(COUNTIF(P$11:P$18,"")=6,"YES","")</f>
      </c>
      <c r="P26" s="54">
        <f aca="true" t="shared" si="10" ref="P26:P32">IF(O26="YES",$B26,"")</f>
      </c>
      <c r="Q26" s="53" t="str">
        <f>IF(COUNTIF(R$11:R$18,"")=6,"YES","")</f>
        <v>YES</v>
      </c>
      <c r="R26" s="54">
        <f aca="true" t="shared" si="11" ref="R26:T32">IF(Q26="YES",$B26,"")</f>
        <v>2</v>
      </c>
      <c r="S26" s="53" t="str">
        <f>IF(COUNTIF(T$11:T$18,"")=6,"YES","")</f>
        <v>YES</v>
      </c>
      <c r="T26" s="54">
        <f t="shared" si="11"/>
        <v>2</v>
      </c>
    </row>
    <row r="27" spans="1:20" ht="12.75">
      <c r="A27" t="s">
        <v>88</v>
      </c>
      <c r="B27">
        <f>Points!A17</f>
        <v>4</v>
      </c>
      <c r="C27" s="24"/>
      <c r="D27" s="59" t="str">
        <f t="shared" si="5"/>
        <v>3 Hits (4)</v>
      </c>
      <c r="E27" s="53">
        <f>IF(COUNTIF(F$11:F$18,"")=5,"YES","")</f>
      </c>
      <c r="F27" s="54">
        <f aca="true" t="shared" si="12" ref="F27:H32">IF(E27="YES",$B27,"")</f>
      </c>
      <c r="G27" s="53">
        <f>IF(COUNTIF(H$11:H$18,"")=5,"YES","")</f>
      </c>
      <c r="H27" s="54">
        <f t="shared" si="12"/>
      </c>
      <c r="I27" s="53">
        <f>IF(COUNTIF(J$11:J$18,"")=5,"YES","")</f>
      </c>
      <c r="J27" s="54">
        <f t="shared" si="7"/>
      </c>
      <c r="K27" s="53" t="str">
        <f>IF(COUNTIF(L$11:L$18,"")=5,"YES","")</f>
        <v>YES</v>
      </c>
      <c r="L27" s="54">
        <f t="shared" si="8"/>
        <v>4</v>
      </c>
      <c r="M27" s="53">
        <f>IF(COUNTIF(N$11:N$18,"")=5,"YES","")</f>
      </c>
      <c r="N27" s="54">
        <f t="shared" si="9"/>
      </c>
      <c r="O27" s="53">
        <f>IF(COUNTIF(P$11:P$18,"")=5,"YES","")</f>
      </c>
      <c r="P27" s="54">
        <f t="shared" si="10"/>
      </c>
      <c r="Q27" s="53">
        <f>IF(COUNTIF(R$11:R$18,"")=5,"YES","")</f>
      </c>
      <c r="R27" s="54">
        <f t="shared" si="11"/>
      </c>
      <c r="S27" s="53">
        <f>IF(COUNTIF(T$11:T$18,"")=5,"YES","")</f>
      </c>
      <c r="T27" s="54">
        <f t="shared" si="11"/>
      </c>
    </row>
    <row r="28" spans="1:20" ht="12.75">
      <c r="A28" t="s">
        <v>89</v>
      </c>
      <c r="B28">
        <f>Points!A18</f>
        <v>6</v>
      </c>
      <c r="C28" s="78"/>
      <c r="D28" s="59" t="str">
        <f t="shared" si="5"/>
        <v>4 Hits (6)</v>
      </c>
      <c r="E28" s="53">
        <f>IF(COUNTIF(F$11:F$18,"")=4,"YES","")</f>
      </c>
      <c r="F28" s="54">
        <f t="shared" si="12"/>
      </c>
      <c r="G28" s="53">
        <f>IF(COUNTIF(H$11:H$18,"")=4,"YES","")</f>
      </c>
      <c r="H28" s="54">
        <f t="shared" si="12"/>
      </c>
      <c r="I28" s="53">
        <f>IF(COUNTIF(J$11:J$18,"")=4,"YES","")</f>
      </c>
      <c r="J28" s="54">
        <f t="shared" si="7"/>
      </c>
      <c r="K28" s="53">
        <f>IF(COUNTIF(L$11:L$18,"")=4,"YES","")</f>
      </c>
      <c r="L28" s="54">
        <f t="shared" si="8"/>
      </c>
      <c r="M28" s="53">
        <f>IF(COUNTIF(N$11:N$18,"")=4,"YES","")</f>
      </c>
      <c r="N28" s="54">
        <f t="shared" si="9"/>
      </c>
      <c r="O28" s="53" t="str">
        <f>IF(COUNTIF(P$11:P$18,"")=4,"YES","")</f>
        <v>YES</v>
      </c>
      <c r="P28" s="54">
        <f t="shared" si="10"/>
        <v>6</v>
      </c>
      <c r="Q28" s="53">
        <f>IF(COUNTIF(R$11:R$18,"")=4,"YES","")</f>
      </c>
      <c r="R28" s="54">
        <f t="shared" si="11"/>
      </c>
      <c r="S28" s="53">
        <f>IF(COUNTIF(T$11:T$18,"")=4,"YES","")</f>
      </c>
      <c r="T28" s="54">
        <f t="shared" si="11"/>
      </c>
    </row>
    <row r="29" spans="1:20" ht="12.75">
      <c r="A29" t="s">
        <v>90</v>
      </c>
      <c r="B29">
        <f>Points!A19</f>
        <v>8</v>
      </c>
      <c r="C29" s="78"/>
      <c r="D29" s="59" t="str">
        <f t="shared" si="5"/>
        <v>5 Hits (8)</v>
      </c>
      <c r="E29" s="53">
        <f>IF(COUNTIF(F$11:F$18,"")=3,"YES","")</f>
      </c>
      <c r="F29" s="54">
        <f t="shared" si="12"/>
      </c>
      <c r="G29" s="53">
        <f>IF(COUNTIF(H$11:H$18,"")=3,"YES","")</f>
      </c>
      <c r="H29" s="54">
        <f t="shared" si="12"/>
      </c>
      <c r="I29" s="53">
        <f>IF(COUNTIF(J$11:J$18,"")=3,"YES","")</f>
      </c>
      <c r="J29" s="54">
        <f t="shared" si="7"/>
      </c>
      <c r="K29" s="53">
        <f>IF(COUNTIF(L$11:L$18,"")=3,"YES","")</f>
      </c>
      <c r="L29" s="54">
        <f t="shared" si="8"/>
      </c>
      <c r="M29" s="53">
        <f>IF(COUNTIF(N$11:N$18,"")=3,"YES","")</f>
      </c>
      <c r="N29" s="54">
        <f t="shared" si="9"/>
      </c>
      <c r="O29" s="53">
        <f>IF(COUNTIF(P$11:P$18,"")=3,"YES","")</f>
      </c>
      <c r="P29" s="54">
        <f t="shared" si="10"/>
      </c>
      <c r="Q29" s="53">
        <f>IF(COUNTIF(R$11:R$18,"")=3,"YES","")</f>
      </c>
      <c r="R29" s="54">
        <f t="shared" si="11"/>
      </c>
      <c r="S29" s="53">
        <f>IF(COUNTIF(T$11:T$18,"")=3,"YES","")</f>
      </c>
      <c r="T29" s="54">
        <f t="shared" si="11"/>
      </c>
    </row>
    <row r="30" spans="1:20" ht="12.75">
      <c r="A30" t="s">
        <v>91</v>
      </c>
      <c r="B30">
        <f>Points!A20</f>
        <v>10</v>
      </c>
      <c r="C30" s="78"/>
      <c r="D30" s="59" t="str">
        <f t="shared" si="5"/>
        <v>6 Hits (10)</v>
      </c>
      <c r="E30" s="53">
        <f>IF(COUNTIF(F$11:F$18,"")=2,"YES","")</f>
      </c>
      <c r="F30" s="54">
        <f t="shared" si="12"/>
      </c>
      <c r="G30" s="53">
        <f>IF(COUNTIF(H$11:H$18,"")=2,"YES","")</f>
      </c>
      <c r="H30" s="54">
        <f t="shared" si="12"/>
      </c>
      <c r="I30" s="53">
        <f>IF(COUNTIF(J$11:J$18,"")=2,"YES","")</f>
      </c>
      <c r="J30" s="54">
        <f t="shared" si="7"/>
      </c>
      <c r="K30" s="53">
        <f>IF(COUNTIF(L$11:L$18,"")=2,"YES","")</f>
      </c>
      <c r="L30" s="54">
        <f t="shared" si="8"/>
      </c>
      <c r="M30" s="53">
        <f>IF(COUNTIF(N$11:N$18,"")=2,"YES","")</f>
      </c>
      <c r="N30" s="54">
        <f t="shared" si="9"/>
      </c>
      <c r="O30" s="53">
        <f>IF(COUNTIF(P$11:P$18,"")=2,"YES","")</f>
      </c>
      <c r="P30" s="54">
        <f t="shared" si="10"/>
      </c>
      <c r="Q30" s="53">
        <f>IF(COUNTIF(R$11:R$18,"")=2,"YES","")</f>
      </c>
      <c r="R30" s="54">
        <f t="shared" si="11"/>
      </c>
      <c r="S30" s="53">
        <f>IF(COUNTIF(T$11:T$18,"")=2,"YES","")</f>
      </c>
      <c r="T30" s="54">
        <f t="shared" si="11"/>
      </c>
    </row>
    <row r="31" spans="1:20" ht="12.75">
      <c r="A31" t="s">
        <v>92</v>
      </c>
      <c r="B31">
        <f>Points!A21</f>
        <v>15</v>
      </c>
      <c r="C31" s="78"/>
      <c r="D31" s="59" t="str">
        <f t="shared" si="5"/>
        <v>7 Hits (15)</v>
      </c>
      <c r="E31" s="53">
        <f>IF(COUNTIF(F$11:F$18,"")=1,"YES","")</f>
      </c>
      <c r="F31" s="54">
        <f t="shared" si="12"/>
      </c>
      <c r="G31" s="53">
        <f>IF(COUNTIF(H$11:H$18,"")=1,"YES","")</f>
      </c>
      <c r="H31" s="54">
        <f t="shared" si="12"/>
      </c>
      <c r="I31" s="53">
        <f>IF(COUNTIF(J$11:J$18,"")=1,"YES","")</f>
      </c>
      <c r="J31" s="54">
        <f t="shared" si="7"/>
      </c>
      <c r="K31" s="53">
        <f>IF(COUNTIF(L$11:L$18,"")=1,"YES","")</f>
      </c>
      <c r="L31" s="54">
        <f t="shared" si="8"/>
      </c>
      <c r="M31" s="53">
        <f>IF(COUNTIF(N$11:N$18,"")=1,"YES","")</f>
      </c>
      <c r="N31" s="54">
        <f t="shared" si="9"/>
      </c>
      <c r="O31" s="53">
        <f>IF(COUNTIF(P$11:P$18,"")=1,"YES","")</f>
      </c>
      <c r="P31" s="54">
        <f t="shared" si="10"/>
      </c>
      <c r="Q31" s="53">
        <f>IF(COUNTIF(R$11:R$18,"")=1,"YES","")</f>
      </c>
      <c r="R31" s="54">
        <f t="shared" si="11"/>
      </c>
      <c r="S31" s="53">
        <f>IF(COUNTIF(T$11:T$18,"")=1,"YES","")</f>
      </c>
      <c r="T31" s="54">
        <f t="shared" si="11"/>
      </c>
    </row>
    <row r="32" spans="1:20" ht="13.5" thickBot="1">
      <c r="A32" t="s">
        <v>93</v>
      </c>
      <c r="B32">
        <f>Points!A22</f>
        <v>25</v>
      </c>
      <c r="C32" s="78"/>
      <c r="D32" s="63" t="str">
        <f t="shared" si="5"/>
        <v>8 Hits (25)</v>
      </c>
      <c r="E32" s="53">
        <f>IF(COUNTIF(F$11:F$18,"")=0,"YES","")</f>
      </c>
      <c r="F32" s="54">
        <f t="shared" si="12"/>
      </c>
      <c r="G32" s="53">
        <f>IF(COUNTIF(H$11:H$18,"")=0,"YES","")</f>
      </c>
      <c r="H32" s="54">
        <f t="shared" si="12"/>
      </c>
      <c r="I32" s="53">
        <f>IF(COUNTIF(J$11:J$18,"")=0,"YES","")</f>
      </c>
      <c r="J32" s="54">
        <f t="shared" si="7"/>
      </c>
      <c r="K32" s="53">
        <f>IF(COUNTIF(L$11:L$18,"")=0,"YES","")</f>
      </c>
      <c r="L32" s="54">
        <f t="shared" si="8"/>
      </c>
      <c r="M32" s="53">
        <f>IF(COUNTIF(N$11:N$18,"")=0,"YES","")</f>
      </c>
      <c r="N32" s="54">
        <f t="shared" si="9"/>
      </c>
      <c r="O32" s="53">
        <f>IF(COUNTIF(P$11:P$18,"")=0,"YES","")</f>
      </c>
      <c r="P32" s="54">
        <f t="shared" si="10"/>
      </c>
      <c r="Q32" s="53">
        <f>IF(COUNTIF(R$11:R$18,"")=0,"YES","")</f>
      </c>
      <c r="R32" s="54">
        <f t="shared" si="11"/>
      </c>
      <c r="S32" s="53">
        <f>IF(COUNTIF(T$11:T$18,"")=0,"YES","")</f>
      </c>
      <c r="T32" s="54">
        <f t="shared" si="11"/>
      </c>
    </row>
    <row r="33" ht="12.75" customHeight="1" hidden="1"/>
    <row r="34" ht="12.75" customHeight="1" hidden="1"/>
    <row r="35" ht="13.5" thickBot="1"/>
    <row r="36" spans="3:20" ht="13.5" thickBot="1">
      <c r="C36" s="8">
        <f>IF(COUNTIF(C11:C24,"")&gt;3,0,1)</f>
        <v>1</v>
      </c>
      <c r="D36" s="8" t="s">
        <v>14</v>
      </c>
      <c r="E36" s="8"/>
      <c r="F36" s="25">
        <f>IF(SUM(F11:F32)=0,0,SUM(F11:F32))</f>
        <v>10</v>
      </c>
      <c r="G36" s="8"/>
      <c r="H36" s="25">
        <f>IF(SUM(H11:H32)=0,0,SUM(H11:H32))</f>
        <v>0</v>
      </c>
      <c r="I36" s="8"/>
      <c r="J36" s="25">
        <f>IF(SUM(J11:J32)=0,0,SUM(J11:J32))</f>
        <v>10</v>
      </c>
      <c r="K36" s="8"/>
      <c r="L36" s="25">
        <f>IF(SUM(L11:L32)=0,0,SUM(L11:L32))</f>
        <v>14</v>
      </c>
      <c r="M36" s="8"/>
      <c r="N36" s="25">
        <f>IF(SUM(N11:N32)=0,0,SUM(N11:N32))</f>
        <v>1</v>
      </c>
      <c r="O36" s="8"/>
      <c r="P36" s="25">
        <f>IF(SUM(P11:P32)=0,0,SUM(P11:P32))</f>
        <v>44</v>
      </c>
      <c r="Q36" s="8"/>
      <c r="R36" s="25">
        <f>IF(SUM(R11:R32)=0,0,SUM(R11:R32))</f>
        <v>14</v>
      </c>
      <c r="S36" s="8"/>
      <c r="T36" s="25">
        <f>IF(SUM(T11:T32)=0,0,SUM(T11:T32))</f>
        <v>13</v>
      </c>
    </row>
    <row r="37" ht="13.5" thickBot="1"/>
    <row r="38" spans="4:20" ht="13.5" thickBot="1">
      <c r="D38" s="8" t="s">
        <v>104</v>
      </c>
      <c r="F38" s="25">
        <f>HLOOKUP(E9,Total,2,0)</f>
        <v>180</v>
      </c>
      <c r="G38" s="8"/>
      <c r="H38" s="25">
        <f>HLOOKUP(G9,Total,2,0)</f>
        <v>160</v>
      </c>
      <c r="I38" s="8"/>
      <c r="J38" s="25">
        <f>HLOOKUP(I9,Total,2,0)</f>
        <v>252</v>
      </c>
      <c r="K38" s="8"/>
      <c r="L38" s="25">
        <f>HLOOKUP(K9,Total,2,0)</f>
        <v>225</v>
      </c>
      <c r="M38" s="8"/>
      <c r="N38" s="25">
        <f>HLOOKUP(M9,Total,2,0)</f>
        <v>163</v>
      </c>
      <c r="O38" s="8"/>
      <c r="P38" s="25">
        <f>HLOOKUP(O9,Total,2,0)</f>
        <v>303</v>
      </c>
      <c r="Q38" s="8"/>
      <c r="R38" s="25">
        <f>HLOOKUP(Q9,Total,2,0)</f>
        <v>219</v>
      </c>
      <c r="S38" s="8"/>
      <c r="T38" s="25">
        <f>HLOOKUP(S9,Total,2,0)</f>
        <v>326</v>
      </c>
    </row>
    <row r="40" spans="5:20" s="3" customFormat="1" ht="12.75">
      <c r="E40" s="101" t="s">
        <v>136</v>
      </c>
      <c r="F40" s="98">
        <v>0.8923611111111112</v>
      </c>
      <c r="G40" s="101" t="s">
        <v>135</v>
      </c>
      <c r="H40" s="98">
        <v>0.017361111111111112</v>
      </c>
      <c r="I40" s="91" t="s">
        <v>136</v>
      </c>
      <c r="J40" s="98">
        <v>0.7374999999999999</v>
      </c>
      <c r="K40" s="91" t="s">
        <v>135</v>
      </c>
      <c r="L40" s="98">
        <v>0.8583333333333334</v>
      </c>
      <c r="M40" s="101" t="s">
        <v>135</v>
      </c>
      <c r="N40" s="98">
        <v>0.9263888888888889</v>
      </c>
      <c r="O40" s="91" t="s">
        <v>148</v>
      </c>
      <c r="P40" s="98">
        <v>0.6194444444444445</v>
      </c>
      <c r="Q40" s="7" t="s">
        <v>135</v>
      </c>
      <c r="R40" s="98">
        <v>0.9090277777777778</v>
      </c>
      <c r="S40" s="91" t="s">
        <v>135</v>
      </c>
      <c r="T40" s="98">
        <v>0.8444444444444444</v>
      </c>
    </row>
    <row r="41" spans="4:7" ht="12.75">
      <c r="D41"/>
      <c r="G41" t="s">
        <v>149</v>
      </c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</sheetData>
  <sheetProtection selectLockedCells="1"/>
  <mergeCells count="8">
    <mergeCell ref="S9:T9"/>
    <mergeCell ref="Q9:R9"/>
    <mergeCell ref="E9:F9"/>
    <mergeCell ref="I9:J9"/>
    <mergeCell ref="K9:L9"/>
    <mergeCell ref="M9:N9"/>
    <mergeCell ref="G9:H9"/>
    <mergeCell ref="O9:P9"/>
  </mergeCells>
  <conditionalFormatting sqref="I11:I25 K11:K25 M11:M25 G11:G25 O11:O25 E11:E25 Q11:Q25 S11:S25">
    <cfRule type="expression" priority="3" dxfId="0" stopIfTrue="1">
      <formula>IF(F11="",0,1)</formula>
    </cfRule>
  </conditionalFormatting>
  <conditionalFormatting sqref="H11:H25 L11:L25 N11:N25 P11:P25 R11:R25 F11:F25 J11:J25 T11:T25">
    <cfRule type="cellIs" priority="4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Tracsos</dc:creator>
  <cp:keywords/>
  <dc:description/>
  <cp:lastModifiedBy>Paul</cp:lastModifiedBy>
  <cp:lastPrinted>2009-11-02T12:04:36Z</cp:lastPrinted>
  <dcterms:created xsi:type="dcterms:W3CDTF">2006-03-05T15:17:02Z</dcterms:created>
  <dcterms:modified xsi:type="dcterms:W3CDTF">2009-11-02T12:55:46Z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